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<sst xmlns="http://schemas.openxmlformats.org/spreadsheetml/2006/main" count="160" uniqueCount="78">
  <si>
    <t>SCHOOL BOARD OF CLAY COUNTY</t>
  </si>
  <si>
    <t>SPECIAL REVENUE - OTHER</t>
  </si>
  <si>
    <t>FISCAL YEAR 2007-08</t>
  </si>
  <si>
    <t>RESOLUTION TO AMEND DISTRICT BUDGET</t>
  </si>
  <si>
    <t>OCTOBER 2007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</si>
  <si>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</si>
  <si>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</si>
  <si>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</si>
  <si>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</si>
  <si>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</si>
  <si>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</si>
  <si>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</si>
  <si>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JUNE 2007</t>
  </si>
  <si>
    <t>ACCOUNT</t>
  </si>
  <si>
    <t>BEGINNING</t>
  </si>
  <si>
    <t>AMENDMENT</t>
  </si>
  <si>
    <t>BUDGET</t>
  </si>
  <si>
    <t>NUMBER</t>
  </si>
  <si>
    <t>AMOUNT</t>
  </si>
  <si>
    <t>REVENUE</t>
  </si>
  <si>
    <t>FEDERAL DIRECT</t>
  </si>
  <si>
    <t xml:space="preserve">     Miscellaneous Federal Direct</t>
  </si>
  <si>
    <t>TOTAL FEDERAL DIRECT</t>
  </si>
  <si>
    <t>FEDERAL THROUGH STATE</t>
  </si>
  <si>
    <t xml:space="preserve">     Vocational Education Acts</t>
  </si>
  <si>
    <t xml:space="preserve">     Medicaid</t>
  </si>
  <si>
    <t xml:space="preserve">     Job Training Partnership Act (JTPA)</t>
  </si>
  <si>
    <t xml:space="preserve">     Eisenhower Math and Science</t>
  </si>
  <si>
    <t xml:space="preserve">     Drug Free Schools</t>
  </si>
  <si>
    <t xml:space="preserve">     Individuals with Disabilities Education Act </t>
  </si>
  <si>
    <t xml:space="preserve">      (IDEA) (PL 94-142)</t>
  </si>
  <si>
    <t xml:space="preserve">     Elementary and Secondary Education Act, Title 1</t>
  </si>
  <si>
    <t xml:space="preserve">     Adult Basic Education</t>
  </si>
  <si>
    <t xml:space="preserve">     Elementary and Secondary Education Act, Title 2</t>
  </si>
  <si>
    <t xml:space="preserve">     Federal Through Local Revenue</t>
  </si>
  <si>
    <t xml:space="preserve">     Other Federal through State</t>
  </si>
  <si>
    <t>TOTAL FEDERAL THROUGH STATE</t>
  </si>
  <si>
    <t>STATE</t>
  </si>
  <si>
    <t xml:space="preserve">     Diagnostic and Learning Resources</t>
  </si>
  <si>
    <t>TOTAL STATE</t>
  </si>
  <si>
    <t>TOTAL ESTIMATED REVENUES</t>
  </si>
  <si>
    <t>TOTAL FUND BALANCE  (JULY 1, 2007)</t>
  </si>
  <si>
    <t>TOTAL ESTIMATED REVENUES AND FUND BALANCE</t>
  </si>
  <si>
    <t>APPROPRIATIONS</t>
  </si>
  <si>
    <t>INSTRUCTIONAL SERVICES</t>
  </si>
  <si>
    <t xml:space="preserve">     Salaries</t>
  </si>
  <si>
    <t xml:space="preserve">     Benefits</t>
  </si>
  <si>
    <t xml:space="preserve">     Purchased Services</t>
  </si>
  <si>
    <t xml:space="preserve">     Energy Services</t>
  </si>
  <si>
    <t xml:space="preserve">     Materials &amp; Supplies</t>
  </si>
  <si>
    <t xml:space="preserve">     Capital Outlay</t>
  </si>
  <si>
    <t xml:space="preserve">     Other Expenses</t>
  </si>
  <si>
    <t>TOTAL INSTRUCTIONAL SERVICES</t>
  </si>
  <si>
    <t>SUPPORT SERVICES - PUPIL PERSONNEL SERVICES</t>
  </si>
  <si>
    <t>TOTAL SUPPORT SERVICES - PUPIL PERSONNEL SERVICES</t>
  </si>
  <si>
    <t>INSTRUCTIONAL MEDIA SERVICES</t>
  </si>
  <si>
    <t>TOTAL INSTRUCTIONAL MEDIA SERVICES</t>
  </si>
  <si>
    <t>INSTRUCTION &amp; CURRICULUM DEVELOPMENT</t>
  </si>
  <si>
    <t>TOTAL INSTRUCTION &amp; CURRICULUM DEVELOPMENT</t>
  </si>
  <si>
    <t>INSTRUCTIONAL STAFF TRAINING</t>
  </si>
  <si>
    <t>TOTAL INSTRUCTIONAL STAFF TRAINING</t>
  </si>
  <si>
    <t>GENERAL ADMINISTRATION</t>
  </si>
  <si>
    <r>
      <t xml:space="preserve">      </t>
    </r>
    <r>
      <rPr>
        <sz val="10"/>
        <color indexed="8"/>
        <rFont val="Geneva"/>
        <family val="0"/>
      </rPr>
      <t>Purchased Services</t>
    </r>
  </si>
  <si>
    <t>TOTAL GENERAL ADMINISTRATION</t>
  </si>
  <si>
    <t>SCHOOL ADMINISTRATION</t>
  </si>
  <si>
    <t xml:space="preserve">    Capital Outlay</t>
  </si>
  <si>
    <t>TOTAL SCHOOL ADMINISTRATION</t>
  </si>
  <si>
    <t>FACILITIES ACQUISITION &amp; CONSTRUCTION</t>
  </si>
  <si>
    <t>TOTAL FACILITIES ACQUISITION &amp; CONSTRUCTION</t>
  </si>
  <si>
    <t>TRANSPORTATION SERVICES</t>
  </si>
  <si>
    <t>TOTAL TRANSPORTATION SERVICES</t>
  </si>
  <si>
    <t>OPERATION OF PLANT</t>
  </si>
  <si>
    <t>TOTAL OPERATION OF PLANT</t>
  </si>
  <si>
    <t>TOTAL APPROPRIATIONS</t>
  </si>
  <si>
    <t>TRANSFERS</t>
  </si>
  <si>
    <t>TOTAL APPROPRIATIONS AND TRANSFERS</t>
  </si>
  <si>
    <t>TOTAL FUND BALANCE (June 30, 2008)</t>
  </si>
  <si>
    <t>TOTAL APPROPRIATIONS AND FUND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</si>
</sst>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mmmm\-yy"/>
  </numFmts>
  <fonts count="11">
    <font>
      <sz val="10"/>
      <name val="Arial"/>
      <family val="0"/>
    </font>
    <font>
      <b/>
      <sz val="14"/>
      <color indexed="8"/>
      <name val="Geneva"/>
      <family val="0"/>
    </font>
    <font>
      <sz val="10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b/>
      <sz val="10"/>
      <name val="Geneva"/>
      <family val="0"/>
    </font>
    <font>
      <b/>
      <i/>
      <sz val="11"/>
      <color indexed="8"/>
      <name val="Geneva"/>
      <family val="0"/>
    </font>
    <font>
      <b/>
      <sz val="10"/>
      <color indexed="22"/>
      <name val="Geneva"/>
      <family val="0"/>
    </font>
    <font>
      <sz val="10"/>
      <color indexed="22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 quotePrefix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 quotePrefix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41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1" fontId="2" fillId="0" borderId="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horizontal="right"/>
    </xf>
    <xf numFmtId="41" fontId="8" fillId="0" borderId="5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1" fontId="4" fillId="0" borderId="6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41" fontId="2" fillId="0" borderId="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2" fillId="0" borderId="13" xfId="0" applyNumberFormat="1" applyFon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7" fontId="4" fillId="0" borderId="12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1" fontId="2" fillId="0" borderId="7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41" fontId="8" fillId="0" borderId="8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 quotePrefix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7109375" style="8" customWidth="1"/>
    <col min="2" max="2" width="12.8515625" style="8" customWidth="1"/>
    <col min="3" max="3" width="14.421875" style="8" customWidth="1"/>
    <col min="4" max="4" width="15.57421875" style="8" customWidth="1"/>
    <col min="5" max="5" width="14.8515625" style="8" bestFit="1" customWidth="1"/>
    <col min="6" max="6" width="13.421875" style="8" hidden="1" customWidth="1"/>
    <col min="7" max="7" width="14.140625" style="8" hidden="1" customWidth="1"/>
    <col min="8" max="9" width="13.421875" style="8" hidden="1" customWidth="1"/>
    <col min="10" max="10" width="14.140625" style="8" hidden="1" customWidth="1"/>
    <col min="11" max="12" width="13.421875" style="8" hidden="1" customWidth="1"/>
    <col min="13" max="13" width="12.7109375" style="8" hidden="1" customWidth="1"/>
    <col min="14" max="15" width="13.421875" style="8" hidden="1" customWidth="1"/>
    <col min="16" max="16" width="12.7109375" style="8" hidden="1" customWidth="1"/>
    <col min="17" max="18" width="13.421875" style="8" hidden="1" customWidth="1"/>
    <col min="19" max="19" width="12.8515625" style="8" hidden="1" customWidth="1"/>
    <col min="20" max="21" width="13.421875" style="8" hidden="1" customWidth="1"/>
    <col min="22" max="22" width="12.7109375" style="8" hidden="1" customWidth="1"/>
    <col min="23" max="24" width="13.421875" style="8" hidden="1" customWidth="1"/>
    <col min="25" max="25" width="12.7109375" style="8" hidden="1" customWidth="1"/>
    <col min="26" max="26" width="13.421875" style="8" hidden="1" customWidth="1"/>
    <col min="27" max="27" width="18.8515625" style="8" hidden="1" customWidth="1"/>
    <col min="28" max="28" width="15.7109375" style="8" hidden="1" customWidth="1"/>
    <col min="29" max="29" width="18.8515625" style="8" hidden="1" customWidth="1"/>
    <col min="30" max="30" width="18.8515625" style="8" customWidth="1"/>
    <col min="31" max="31" width="15.7109375" style="8" customWidth="1"/>
    <col min="32" max="33" width="18.8515625" style="8" customWidth="1"/>
    <col min="34" max="34" width="15.7109375" style="8" customWidth="1"/>
    <col min="35" max="36" width="18.8515625" style="8" customWidth="1"/>
    <col min="37" max="37" width="15.7109375" style="8" customWidth="1"/>
    <col min="38" max="39" width="18.8515625" style="8" customWidth="1"/>
    <col min="40" max="40" width="15.7109375" style="8" customWidth="1"/>
    <col min="41" max="42" width="18.8515625" style="8" customWidth="1"/>
    <col min="43" max="43" width="15.7109375" style="8" customWidth="1"/>
    <col min="44" max="45" width="18.8515625" style="8" customWidth="1"/>
    <col min="46" max="46" width="15.7109375" style="8" customWidth="1"/>
    <col min="47" max="48" width="18.8515625" style="8" customWidth="1"/>
    <col min="49" max="49" width="15.7109375" style="8" customWidth="1"/>
    <col min="50" max="51" width="18.8515625" style="8" customWidth="1"/>
    <col min="52" max="52" width="15.7109375" style="8" customWidth="1"/>
    <col min="53" max="54" width="18.8515625" style="8" customWidth="1"/>
    <col min="55" max="55" width="15.7109375" style="8" customWidth="1"/>
    <col min="56" max="57" width="18.8515625" style="8" customWidth="1"/>
    <col min="58" max="58" width="15.7109375" style="8" customWidth="1"/>
    <col min="59" max="60" width="18.8515625" style="8" customWidth="1"/>
    <col min="61" max="61" width="15.7109375" style="8" customWidth="1"/>
    <col min="62" max="63" width="18.8515625" style="8" customWidth="1"/>
    <col min="64" max="64" width="15.7109375" style="8" customWidth="1"/>
    <col min="65" max="66" width="18.8515625" style="8" customWidth="1"/>
    <col min="67" max="67" width="15.7109375" style="8" customWidth="1"/>
    <col min="68" max="69" width="18.8515625" style="8" customWidth="1"/>
    <col min="70" max="70" width="15.7109375" style="8" customWidth="1"/>
    <col min="71" max="72" width="18.8515625" style="8" customWidth="1"/>
    <col min="73" max="73" width="15.7109375" style="8" customWidth="1"/>
    <col min="74" max="74" width="19.00390625" style="8" customWidth="1"/>
    <col min="75" max="75" width="18.8515625" style="8" customWidth="1"/>
    <col min="76" max="76" width="15.7109375" style="8" customWidth="1"/>
    <col min="77" max="78" width="18.8515625" style="8" customWidth="1"/>
    <col min="79" max="79" width="15.7109375" style="8" customWidth="1"/>
    <col min="80" max="81" width="18.8515625" style="8" customWidth="1"/>
    <col min="82" max="82" width="15.7109375" style="8" customWidth="1"/>
    <col min="83" max="84" width="18.8515625" style="8" customWidth="1"/>
    <col min="85" max="85" width="15.7109375" style="8" customWidth="1"/>
    <col min="86" max="86" width="18.8515625" style="8" customWidth="1"/>
    <col min="87" max="16384" width="9.140625" style="8" customWidth="1"/>
  </cols>
  <sheetData>
    <row r="1" spans="1:86" ht="18">
      <c r="A1" s="1" t="s">
        <v>0</v>
      </c>
      <c r="B1" s="2"/>
      <c r="C1" s="5"/>
      <c r="D1" s="3"/>
      <c r="E1" s="4"/>
      <c r="F1" s="5"/>
      <c r="G1" s="3"/>
      <c r="H1" s="4"/>
      <c r="I1" s="5"/>
      <c r="J1" s="3"/>
      <c r="K1" s="4"/>
      <c r="L1" s="5"/>
      <c r="M1" s="3"/>
      <c r="N1" s="4"/>
      <c r="O1" s="6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4"/>
      <c r="AB1" s="7"/>
      <c r="AC1" s="4"/>
      <c r="AD1" s="4"/>
      <c r="AE1" s="7"/>
      <c r="AF1" s="4"/>
      <c r="AG1" s="4"/>
      <c r="AH1" s="7"/>
      <c r="AI1" s="4"/>
      <c r="AJ1" s="4"/>
      <c r="AK1" s="7"/>
      <c r="AL1" s="4"/>
      <c r="AM1" s="4"/>
      <c r="AN1" s="7"/>
      <c r="AO1" s="4"/>
      <c r="AP1" s="4"/>
      <c r="AQ1" s="7"/>
      <c r="AR1" s="4"/>
      <c r="AS1" s="4"/>
      <c r="AT1" s="7"/>
      <c r="AU1" s="4"/>
      <c r="AV1" s="4"/>
      <c r="AW1" s="7"/>
      <c r="AX1" s="4"/>
      <c r="AY1" s="4"/>
      <c r="AZ1" s="7"/>
      <c r="BA1" s="4"/>
      <c r="BB1" s="4"/>
      <c r="BC1" s="7"/>
      <c r="BD1" s="4"/>
      <c r="BE1" s="4"/>
      <c r="BF1" s="7"/>
      <c r="BG1" s="4"/>
      <c r="BH1" s="4"/>
      <c r="BI1" s="7"/>
      <c r="BJ1" s="4"/>
      <c r="BK1" s="4"/>
      <c r="BL1" s="7"/>
      <c r="BM1" s="4"/>
      <c r="BN1" s="4"/>
      <c r="BO1" s="7"/>
      <c r="BP1" s="4"/>
      <c r="BQ1" s="4"/>
      <c r="BR1" s="7"/>
      <c r="BS1" s="4"/>
      <c r="BT1" s="4"/>
      <c r="BU1" s="7"/>
      <c r="BV1" s="4"/>
      <c r="BW1" s="4"/>
      <c r="BX1" s="7"/>
      <c r="BY1" s="4"/>
      <c r="BZ1" s="4"/>
      <c r="CA1" s="7"/>
      <c r="CB1" s="4"/>
      <c r="CC1" s="4"/>
      <c r="CD1" s="7"/>
      <c r="CE1" s="4"/>
      <c r="CF1" s="4"/>
      <c r="CG1" s="7"/>
      <c r="CH1" s="4"/>
    </row>
    <row r="2" spans="1:86" ht="18">
      <c r="A2" s="9" t="s">
        <v>1</v>
      </c>
      <c r="B2" s="10"/>
      <c r="C2" s="13"/>
      <c r="D2" s="11"/>
      <c r="E2" s="12"/>
      <c r="F2" s="13"/>
      <c r="G2" s="11"/>
      <c r="H2" s="12"/>
      <c r="I2" s="13"/>
      <c r="J2" s="11"/>
      <c r="K2" s="12"/>
      <c r="L2" s="13"/>
      <c r="M2" s="11"/>
      <c r="N2" s="12"/>
      <c r="O2" s="14"/>
      <c r="P2" s="11"/>
      <c r="Q2" s="12"/>
      <c r="R2" s="13"/>
      <c r="S2" s="11"/>
      <c r="T2" s="12"/>
      <c r="U2" s="13"/>
      <c r="V2" s="11"/>
      <c r="W2" s="12"/>
      <c r="X2" s="13"/>
      <c r="Y2" s="11"/>
      <c r="Z2" s="12"/>
      <c r="AA2" s="12"/>
      <c r="AB2" s="15"/>
      <c r="AC2" s="12"/>
      <c r="AD2" s="12"/>
      <c r="AE2" s="15"/>
      <c r="AF2" s="12"/>
      <c r="AG2" s="12"/>
      <c r="AH2" s="15"/>
      <c r="AI2" s="12"/>
      <c r="AJ2" s="12"/>
      <c r="AK2" s="15"/>
      <c r="AL2" s="12"/>
      <c r="AM2" s="12"/>
      <c r="AN2" s="15"/>
      <c r="AO2" s="12"/>
      <c r="AP2" s="12"/>
      <c r="AQ2" s="15"/>
      <c r="AR2" s="12"/>
      <c r="AS2" s="12"/>
      <c r="AT2" s="15"/>
      <c r="AU2" s="12"/>
      <c r="AV2" s="12"/>
      <c r="AW2" s="15"/>
      <c r="AX2" s="12"/>
      <c r="AY2" s="12"/>
      <c r="AZ2" s="15"/>
      <c r="BA2" s="12"/>
      <c r="BB2" s="12"/>
      <c r="BC2" s="15"/>
      <c r="BD2" s="12"/>
      <c r="BE2" s="12"/>
      <c r="BF2" s="15"/>
      <c r="BG2" s="12"/>
      <c r="BH2" s="12"/>
      <c r="BI2" s="15"/>
      <c r="BJ2" s="12"/>
      <c r="BK2" s="12"/>
      <c r="BL2" s="15"/>
      <c r="BM2" s="12"/>
      <c r="BN2" s="12"/>
      <c r="BO2" s="15"/>
      <c r="BP2" s="12"/>
      <c r="BQ2" s="12"/>
      <c r="BR2" s="15"/>
      <c r="BS2" s="12"/>
      <c r="BT2" s="12"/>
      <c r="BU2" s="15"/>
      <c r="BV2" s="12"/>
      <c r="BW2" s="12"/>
      <c r="BX2" s="15"/>
      <c r="BY2" s="12"/>
      <c r="BZ2" s="12"/>
      <c r="CA2" s="15"/>
      <c r="CB2" s="12"/>
      <c r="CC2" s="12"/>
      <c r="CD2" s="15"/>
      <c r="CE2" s="12"/>
      <c r="CF2" s="12"/>
      <c r="CG2" s="15"/>
      <c r="CH2" s="12"/>
    </row>
    <row r="3" spans="1:86" ht="18">
      <c r="A3" s="9" t="s">
        <v>2</v>
      </c>
      <c r="B3" s="10"/>
      <c r="C3" s="13"/>
      <c r="D3" s="11"/>
      <c r="E3" s="12"/>
      <c r="F3" s="13"/>
      <c r="G3" s="11"/>
      <c r="H3" s="12"/>
      <c r="I3" s="13"/>
      <c r="J3" s="11"/>
      <c r="K3" s="12"/>
      <c r="L3" s="13"/>
      <c r="M3" s="11"/>
      <c r="N3" s="12"/>
      <c r="O3" s="14"/>
      <c r="P3" s="11"/>
      <c r="Q3" s="12"/>
      <c r="R3" s="13"/>
      <c r="S3" s="11"/>
      <c r="T3" s="12"/>
      <c r="U3" s="13"/>
      <c r="V3" s="11"/>
      <c r="W3" s="12"/>
      <c r="X3" s="13"/>
      <c r="Y3" s="11"/>
      <c r="Z3" s="12"/>
      <c r="AA3" s="12"/>
      <c r="AB3" s="15"/>
      <c r="AC3" s="12"/>
      <c r="AD3" s="12"/>
      <c r="AE3" s="15"/>
      <c r="AF3" s="12"/>
      <c r="AG3" s="12"/>
      <c r="AH3" s="15"/>
      <c r="AI3" s="12"/>
      <c r="AJ3" s="12"/>
      <c r="AK3" s="15"/>
      <c r="AL3" s="12"/>
      <c r="AM3" s="12"/>
      <c r="AN3" s="15"/>
      <c r="AO3" s="12"/>
      <c r="AP3" s="12"/>
      <c r="AQ3" s="15"/>
      <c r="AR3" s="12"/>
      <c r="AS3" s="12"/>
      <c r="AT3" s="15"/>
      <c r="AU3" s="12"/>
      <c r="AV3" s="12"/>
      <c r="AW3" s="15"/>
      <c r="AX3" s="12"/>
      <c r="AY3" s="12"/>
      <c r="AZ3" s="15"/>
      <c r="BA3" s="12"/>
      <c r="BB3" s="12"/>
      <c r="BC3" s="15"/>
      <c r="BD3" s="12"/>
      <c r="BE3" s="12"/>
      <c r="BF3" s="15"/>
      <c r="BG3" s="12"/>
      <c r="BH3" s="12"/>
      <c r="BI3" s="15"/>
      <c r="BJ3" s="12"/>
      <c r="BK3" s="12"/>
      <c r="BL3" s="15"/>
      <c r="BM3" s="12"/>
      <c r="BN3" s="12"/>
      <c r="BO3" s="15"/>
      <c r="BP3" s="12"/>
      <c r="BQ3" s="12"/>
      <c r="BR3" s="15"/>
      <c r="BS3" s="12"/>
      <c r="BT3" s="12"/>
      <c r="BU3" s="15"/>
      <c r="BV3" s="12"/>
      <c r="BW3" s="12"/>
      <c r="BX3" s="15"/>
      <c r="BY3" s="12"/>
      <c r="BZ3" s="12"/>
      <c r="CA3" s="15"/>
      <c r="CB3" s="12"/>
      <c r="CC3" s="12"/>
      <c r="CD3" s="15"/>
      <c r="CE3" s="12"/>
      <c r="CF3" s="12"/>
      <c r="CG3" s="15"/>
      <c r="CH3" s="12"/>
    </row>
    <row r="4" spans="1:86" ht="12.75">
      <c r="A4" s="16"/>
      <c r="B4" s="10"/>
      <c r="C4" s="13"/>
      <c r="D4" s="11"/>
      <c r="E4" s="12"/>
      <c r="F4" s="13"/>
      <c r="G4" s="11"/>
      <c r="H4" s="12"/>
      <c r="I4" s="13"/>
      <c r="J4" s="11"/>
      <c r="K4" s="12"/>
      <c r="L4" s="13"/>
      <c r="M4" s="11"/>
      <c r="N4" s="12"/>
      <c r="O4" s="14"/>
      <c r="P4" s="11"/>
      <c r="Q4" s="12"/>
      <c r="R4" s="13"/>
      <c r="S4" s="11"/>
      <c r="T4" s="12"/>
      <c r="U4" s="13"/>
      <c r="V4" s="11"/>
      <c r="W4" s="12"/>
      <c r="X4" s="13"/>
      <c r="Y4" s="11"/>
      <c r="Z4" s="12"/>
      <c r="AA4" s="12"/>
      <c r="AB4" s="15"/>
      <c r="AC4" s="12"/>
      <c r="AD4" s="12"/>
      <c r="AE4" s="15"/>
      <c r="AF4" s="12"/>
      <c r="AG4" s="12"/>
      <c r="AH4" s="15"/>
      <c r="AI4" s="12"/>
      <c r="AJ4" s="12"/>
      <c r="AK4" s="15"/>
      <c r="AL4" s="12"/>
      <c r="AM4" s="12"/>
      <c r="AN4" s="15"/>
      <c r="AO4" s="12"/>
      <c r="AP4" s="12"/>
      <c r="AQ4" s="15"/>
      <c r="AR4" s="12"/>
      <c r="AS4" s="12"/>
      <c r="AT4" s="15"/>
      <c r="AU4" s="12"/>
      <c r="AV4" s="12"/>
      <c r="AW4" s="15"/>
      <c r="AX4" s="12"/>
      <c r="AY4" s="12"/>
      <c r="AZ4" s="15"/>
      <c r="BA4" s="12"/>
      <c r="BB4" s="12"/>
      <c r="BC4" s="15"/>
      <c r="BD4" s="12"/>
      <c r="BE4" s="12"/>
      <c r="BF4" s="15"/>
      <c r="BG4" s="12"/>
      <c r="BH4" s="12"/>
      <c r="BI4" s="15"/>
      <c r="BJ4" s="12"/>
      <c r="BK4" s="12"/>
      <c r="BL4" s="15"/>
      <c r="BM4" s="12"/>
      <c r="BN4" s="12"/>
      <c r="BO4" s="15"/>
      <c r="BP4" s="12"/>
      <c r="BQ4" s="12"/>
      <c r="BR4" s="15"/>
      <c r="BS4" s="12"/>
      <c r="BT4" s="12"/>
      <c r="BU4" s="15"/>
      <c r="BV4" s="12"/>
      <c r="BW4" s="12"/>
      <c r="BX4" s="15"/>
      <c r="BY4" s="12"/>
      <c r="BZ4" s="12"/>
      <c r="CA4" s="15"/>
      <c r="CB4" s="12"/>
      <c r="CC4" s="12"/>
      <c r="CD4" s="15"/>
      <c r="CE4" s="12"/>
      <c r="CF4" s="12"/>
      <c r="CG4" s="15"/>
      <c r="CH4" s="12"/>
    </row>
    <row r="5" spans="1:86" ht="15">
      <c r="A5" s="17" t="s">
        <v>3</v>
      </c>
      <c r="B5" s="18"/>
      <c r="C5" s="21"/>
      <c r="D5" s="19"/>
      <c r="E5" s="20"/>
      <c r="F5" s="21"/>
      <c r="G5" s="19"/>
      <c r="H5" s="20"/>
      <c r="I5" s="21"/>
      <c r="J5" s="19"/>
      <c r="K5" s="20"/>
      <c r="L5" s="21"/>
      <c r="M5" s="19"/>
      <c r="N5" s="20"/>
      <c r="O5" s="22"/>
      <c r="P5" s="19"/>
      <c r="Q5" s="20"/>
      <c r="R5" s="21"/>
      <c r="S5" s="19"/>
      <c r="T5" s="20"/>
      <c r="U5" s="21"/>
      <c r="V5" s="19"/>
      <c r="W5" s="20"/>
      <c r="X5" s="21"/>
      <c r="Y5" s="19"/>
      <c r="Z5" s="20"/>
      <c r="AA5" s="20"/>
      <c r="AB5" s="23"/>
      <c r="AC5" s="20"/>
      <c r="AD5" s="20"/>
      <c r="AE5" s="23"/>
      <c r="AF5" s="20"/>
      <c r="AG5" s="20"/>
      <c r="AH5" s="23"/>
      <c r="AI5" s="20"/>
      <c r="AJ5" s="20"/>
      <c r="AK5" s="23"/>
      <c r="AL5" s="20"/>
      <c r="AM5" s="20"/>
      <c r="AN5" s="23"/>
      <c r="AO5" s="20"/>
      <c r="AP5" s="20"/>
      <c r="AQ5" s="23"/>
      <c r="AR5" s="20"/>
      <c r="AS5" s="20"/>
      <c r="AT5" s="23"/>
      <c r="AU5" s="20"/>
      <c r="AV5" s="20"/>
      <c r="AW5" s="23"/>
      <c r="AX5" s="20"/>
      <c r="AY5" s="20"/>
      <c r="AZ5" s="23"/>
      <c r="BA5" s="20"/>
      <c r="BB5" s="20"/>
      <c r="BC5" s="23"/>
      <c r="BD5" s="20"/>
      <c r="BE5" s="20"/>
      <c r="BF5" s="23"/>
      <c r="BG5" s="20"/>
      <c r="BH5" s="20"/>
      <c r="BI5" s="23"/>
      <c r="BJ5" s="20"/>
      <c r="BK5" s="20"/>
      <c r="BL5" s="23"/>
      <c r="BM5" s="20"/>
      <c r="BN5" s="20"/>
      <c r="BO5" s="23"/>
      <c r="BP5" s="20"/>
      <c r="BQ5" s="20"/>
      <c r="BR5" s="23"/>
      <c r="BS5" s="20"/>
      <c r="BT5" s="20"/>
      <c r="BU5" s="23"/>
      <c r="BV5" s="20"/>
      <c r="BW5" s="20"/>
      <c r="BX5" s="23"/>
      <c r="BY5" s="20"/>
      <c r="BZ5" s="20"/>
      <c r="CA5" s="23"/>
      <c r="CB5" s="20"/>
      <c r="CC5" s="20"/>
      <c r="CD5" s="23"/>
      <c r="CE5" s="20"/>
      <c r="CF5" s="20"/>
      <c r="CG5" s="23"/>
      <c r="CH5" s="20"/>
    </row>
    <row r="6" spans="1:86" ht="12.75">
      <c r="A6" s="16"/>
      <c r="B6" s="24"/>
      <c r="C6" s="131" t="s">
        <v>4</v>
      </c>
      <c r="D6" s="132"/>
      <c r="E6" s="133"/>
      <c r="F6" s="131" t="s">
        <v>5</v>
      </c>
      <c r="G6" s="132"/>
      <c r="H6" s="133"/>
      <c r="I6" s="131" t="s">
        <v>6</v>
      </c>
      <c r="J6" s="132"/>
      <c r="K6" s="133"/>
      <c r="L6" s="131" t="s">
        <v>7</v>
      </c>
      <c r="M6" s="132"/>
      <c r="N6" s="133"/>
      <c r="O6" s="131" t="s">
        <v>8</v>
      </c>
      <c r="P6" s="132"/>
      <c r="Q6" s="133"/>
      <c r="R6" s="131" t="s">
        <v>9</v>
      </c>
      <c r="S6" s="132"/>
      <c r="T6" s="133"/>
      <c r="U6" s="131" t="s">
        <v>10</v>
      </c>
      <c r="V6" s="132"/>
      <c r="W6" s="133"/>
      <c r="X6" s="131" t="s">
        <v>11</v>
      </c>
      <c r="Y6" s="132"/>
      <c r="Z6" s="133"/>
      <c r="AA6" s="131" t="s">
        <v>12</v>
      </c>
      <c r="AB6" s="132"/>
      <c r="AC6" s="133"/>
      <c r="AD6" s="25"/>
      <c r="AE6" s="26"/>
      <c r="AF6" s="25"/>
      <c r="AG6" s="25"/>
      <c r="AH6" s="26"/>
      <c r="AI6" s="25"/>
      <c r="AJ6" s="25"/>
      <c r="AK6" s="26"/>
      <c r="AL6" s="25"/>
      <c r="AM6" s="25"/>
      <c r="AN6" s="26"/>
      <c r="AO6" s="25"/>
      <c r="AP6" s="25"/>
      <c r="AQ6" s="26"/>
      <c r="AR6" s="25"/>
      <c r="AS6" s="25"/>
      <c r="AT6" s="26"/>
      <c r="AU6" s="25"/>
      <c r="AV6" s="25"/>
      <c r="AW6" s="26"/>
      <c r="AX6" s="25"/>
      <c r="AY6" s="25"/>
      <c r="AZ6" s="26"/>
      <c r="BA6" s="25"/>
      <c r="BB6" s="25"/>
      <c r="BC6" s="26"/>
      <c r="BD6" s="25"/>
      <c r="BE6" s="25"/>
      <c r="BF6" s="26"/>
      <c r="BG6" s="25"/>
      <c r="BH6" s="25"/>
      <c r="BI6" s="26"/>
      <c r="BJ6" s="25"/>
      <c r="BK6" s="25"/>
      <c r="BL6" s="26"/>
      <c r="BM6" s="25"/>
      <c r="BN6" s="25"/>
      <c r="BO6" s="26"/>
      <c r="BP6" s="25"/>
      <c r="BQ6" s="25"/>
      <c r="BR6" s="26"/>
      <c r="BS6" s="25"/>
      <c r="BT6" s="25"/>
      <c r="BU6" s="26"/>
      <c r="BV6" s="25"/>
      <c r="BW6" s="25"/>
      <c r="BX6" s="26"/>
      <c r="BY6" s="25"/>
      <c r="BZ6" s="25"/>
      <c r="CA6" s="26"/>
      <c r="CB6" s="25"/>
      <c r="CC6" s="25"/>
      <c r="CD6" s="26"/>
      <c r="CE6" s="25"/>
      <c r="CF6" s="25"/>
      <c r="CG6" s="26"/>
      <c r="CH6" s="27"/>
    </row>
    <row r="7" spans="1:86" ht="12.75">
      <c r="A7" s="13"/>
      <c r="B7" s="24" t="s">
        <v>13</v>
      </c>
      <c r="C7" s="26" t="s">
        <v>14</v>
      </c>
      <c r="D7" s="26" t="s">
        <v>15</v>
      </c>
      <c r="E7" s="26" t="s">
        <v>16</v>
      </c>
      <c r="F7" s="26" t="s">
        <v>14</v>
      </c>
      <c r="G7" s="26" t="s">
        <v>15</v>
      </c>
      <c r="H7" s="26" t="s">
        <v>16</v>
      </c>
      <c r="I7" s="26" t="s">
        <v>14</v>
      </c>
      <c r="J7" s="26" t="s">
        <v>15</v>
      </c>
      <c r="K7" s="26" t="s">
        <v>16</v>
      </c>
      <c r="L7" s="26" t="s">
        <v>14</v>
      </c>
      <c r="M7" s="26" t="s">
        <v>15</v>
      </c>
      <c r="N7" s="26" t="s">
        <v>16</v>
      </c>
      <c r="O7" s="26" t="s">
        <v>14</v>
      </c>
      <c r="P7" s="26" t="s">
        <v>15</v>
      </c>
      <c r="Q7" s="26" t="s">
        <v>16</v>
      </c>
      <c r="R7" s="28" t="s">
        <v>14</v>
      </c>
      <c r="S7" s="26" t="s">
        <v>15</v>
      </c>
      <c r="T7" s="26" t="s">
        <v>16</v>
      </c>
      <c r="U7" s="26" t="s">
        <v>14</v>
      </c>
      <c r="V7" s="26" t="s">
        <v>15</v>
      </c>
      <c r="W7" s="26" t="s">
        <v>16</v>
      </c>
      <c r="X7" s="26" t="s">
        <v>14</v>
      </c>
      <c r="Y7" s="26" t="s">
        <v>15</v>
      </c>
      <c r="Z7" s="26" t="s">
        <v>16</v>
      </c>
      <c r="AA7" s="26" t="s">
        <v>14</v>
      </c>
      <c r="AB7" s="26" t="s">
        <v>15</v>
      </c>
      <c r="AC7" s="26" t="s">
        <v>16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6" ht="15.75">
      <c r="A8" s="29"/>
      <c r="B8" s="30" t="s">
        <v>17</v>
      </c>
      <c r="C8" s="31" t="s">
        <v>16</v>
      </c>
      <c r="D8" s="31" t="s">
        <v>18</v>
      </c>
      <c r="E8" s="31" t="s">
        <v>18</v>
      </c>
      <c r="F8" s="31" t="s">
        <v>16</v>
      </c>
      <c r="G8" s="31" t="s">
        <v>18</v>
      </c>
      <c r="H8" s="31" t="s">
        <v>18</v>
      </c>
      <c r="I8" s="31" t="s">
        <v>16</v>
      </c>
      <c r="J8" s="31" t="s">
        <v>18</v>
      </c>
      <c r="K8" s="31" t="s">
        <v>18</v>
      </c>
      <c r="L8" s="31" t="s">
        <v>16</v>
      </c>
      <c r="M8" s="31" t="s">
        <v>18</v>
      </c>
      <c r="N8" s="31" t="s">
        <v>18</v>
      </c>
      <c r="O8" s="31" t="s">
        <v>16</v>
      </c>
      <c r="P8" s="31" t="s">
        <v>18</v>
      </c>
      <c r="Q8" s="31" t="s">
        <v>18</v>
      </c>
      <c r="R8" s="32" t="s">
        <v>16</v>
      </c>
      <c r="S8" s="31" t="s">
        <v>18</v>
      </c>
      <c r="T8" s="31" t="s">
        <v>18</v>
      </c>
      <c r="U8" s="31" t="s">
        <v>16</v>
      </c>
      <c r="V8" s="31" t="s">
        <v>18</v>
      </c>
      <c r="W8" s="31" t="s">
        <v>18</v>
      </c>
      <c r="X8" s="31" t="s">
        <v>16</v>
      </c>
      <c r="Y8" s="31" t="s">
        <v>18</v>
      </c>
      <c r="Z8" s="31" t="s">
        <v>18</v>
      </c>
      <c r="AA8" s="31" t="s">
        <v>16</v>
      </c>
      <c r="AB8" s="31" t="s">
        <v>18</v>
      </c>
      <c r="AC8" s="31" t="s">
        <v>18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</row>
    <row r="9" spans="1:86" ht="15.75">
      <c r="A9" s="33"/>
      <c r="B9" s="3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</row>
    <row r="10" spans="1:86" ht="15.75">
      <c r="A10" s="35" t="s">
        <v>19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</row>
    <row r="11" spans="1:86" ht="12.75">
      <c r="A11" s="36" t="s">
        <v>20</v>
      </c>
      <c r="B11" s="2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</row>
    <row r="12" spans="1:86" ht="12.75">
      <c r="A12" s="39" t="s">
        <v>21</v>
      </c>
      <c r="B12" s="40">
        <v>3199</v>
      </c>
      <c r="C12" s="41">
        <v>396603.93</v>
      </c>
      <c r="D12" s="43">
        <v>0</v>
      </c>
      <c r="E12" s="41">
        <v>396603.93</v>
      </c>
      <c r="F12" s="41">
        <f>E12</f>
        <v>396603.93</v>
      </c>
      <c r="G12" s="44">
        <f>H12-F12</f>
        <v>-55240.17999999999</v>
      </c>
      <c r="H12" s="44">
        <v>341363.75</v>
      </c>
      <c r="I12" s="45">
        <f>SUM(H12)</f>
        <v>341363.75</v>
      </c>
      <c r="J12" s="46">
        <f>K12-I12</f>
        <v>0</v>
      </c>
      <c r="K12" s="45">
        <v>341363.75</v>
      </c>
      <c r="L12" s="41">
        <f>SUM(K12)</f>
        <v>341363.75</v>
      </c>
      <c r="M12" s="46">
        <f>N12-L12</f>
        <v>0</v>
      </c>
      <c r="N12" s="41">
        <v>341363.75</v>
      </c>
      <c r="O12" s="41">
        <f>SUM(N12)</f>
        <v>341363.75</v>
      </c>
      <c r="P12" s="46">
        <f>Q12-O12</f>
        <v>0</v>
      </c>
      <c r="Q12" s="41">
        <v>341363.75</v>
      </c>
      <c r="R12" s="41">
        <f>SUM(Q12)</f>
        <v>341363.75</v>
      </c>
      <c r="S12" s="46">
        <f>T12-R12</f>
        <v>0</v>
      </c>
      <c r="T12" s="41">
        <v>341363.75</v>
      </c>
      <c r="U12" s="41">
        <f>SUM(T12)</f>
        <v>341363.75</v>
      </c>
      <c r="V12" s="46">
        <f>W12-U12</f>
        <v>0</v>
      </c>
      <c r="W12" s="41">
        <v>341363.75</v>
      </c>
      <c r="X12" s="41">
        <f>SUM(W12)</f>
        <v>341363.75</v>
      </c>
      <c r="Y12" s="46">
        <f>Z12-X12</f>
        <v>0</v>
      </c>
      <c r="Z12" s="41">
        <v>341363.75</v>
      </c>
      <c r="AA12" s="41">
        <f>SUM(Z12)</f>
        <v>341363.75</v>
      </c>
      <c r="AB12" s="46">
        <f>AC12-AA12</f>
        <v>0</v>
      </c>
      <c r="AC12" s="41">
        <v>341363.75</v>
      </c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</row>
    <row r="13" spans="1:86" ht="12.75">
      <c r="A13" s="36" t="s">
        <v>22</v>
      </c>
      <c r="B13" s="47">
        <v>3100</v>
      </c>
      <c r="C13" s="48">
        <v>396603.93</v>
      </c>
      <c r="D13" s="49">
        <v>0</v>
      </c>
      <c r="E13" s="48">
        <v>396603.93</v>
      </c>
      <c r="F13" s="48">
        <f>SUM(F12)</f>
        <v>396603.93</v>
      </c>
      <c r="G13" s="50">
        <f>SUM(G12)</f>
        <v>-55240.17999999999</v>
      </c>
      <c r="H13" s="50">
        <f>SUM(H12)</f>
        <v>341363.75</v>
      </c>
      <c r="I13" s="51">
        <f>SUM(H13)</f>
        <v>341363.75</v>
      </c>
      <c r="J13" s="46"/>
      <c r="K13" s="52">
        <f>SUM(K12)</f>
        <v>341363.75</v>
      </c>
      <c r="L13" s="48">
        <f>SUM(K13)</f>
        <v>341363.75</v>
      </c>
      <c r="M13" s="46">
        <f>SUM(M12)</f>
        <v>0</v>
      </c>
      <c r="N13" s="53">
        <f>SUM(N12)</f>
        <v>341363.75</v>
      </c>
      <c r="O13" s="48">
        <f>SUM(N13)</f>
        <v>341363.75</v>
      </c>
      <c r="P13" s="46"/>
      <c r="Q13" s="53">
        <f>SUM(Q12)</f>
        <v>341363.75</v>
      </c>
      <c r="R13" s="48">
        <f>SUM(Q13)</f>
        <v>341363.75</v>
      </c>
      <c r="S13" s="46"/>
      <c r="T13" s="53">
        <f>SUM(T12)</f>
        <v>341363.75</v>
      </c>
      <c r="U13" s="48">
        <f>SUM(T13)</f>
        <v>341363.75</v>
      </c>
      <c r="V13" s="46"/>
      <c r="W13" s="53">
        <f>SUM(W12)</f>
        <v>341363.75</v>
      </c>
      <c r="X13" s="48">
        <f>SUM(W13)</f>
        <v>341363.75</v>
      </c>
      <c r="Y13" s="46"/>
      <c r="Z13" s="53">
        <f>SUM(Z12)</f>
        <v>341363.75</v>
      </c>
      <c r="AA13" s="48">
        <f>SUM(Z13)</f>
        <v>341363.75</v>
      </c>
      <c r="AB13" s="46"/>
      <c r="AC13" s="53">
        <f>SUM(AC12)</f>
        <v>341363.75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1:86" ht="12.75">
      <c r="A14" s="36"/>
      <c r="B14" s="16"/>
      <c r="C14" s="42"/>
      <c r="D14" s="55"/>
      <c r="E14" s="42"/>
      <c r="F14" s="4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</row>
    <row r="15" spans="1:86" ht="12.75">
      <c r="A15" s="56" t="s">
        <v>23</v>
      </c>
      <c r="B15" s="16"/>
      <c r="C15" s="57"/>
      <c r="D15" s="55"/>
      <c r="E15" s="57"/>
      <c r="F15" s="57"/>
      <c r="G15" s="55"/>
      <c r="H15" s="57"/>
      <c r="I15" s="57"/>
      <c r="J15" s="55"/>
      <c r="K15" s="57"/>
      <c r="L15" s="57"/>
      <c r="M15" s="55"/>
      <c r="N15" s="57"/>
      <c r="O15" s="57"/>
      <c r="P15" s="55"/>
      <c r="Q15" s="57"/>
      <c r="R15" s="55"/>
      <c r="S15" s="55"/>
      <c r="T15" s="57"/>
      <c r="U15" s="57"/>
      <c r="V15" s="55"/>
      <c r="W15" s="57"/>
      <c r="X15" s="57"/>
      <c r="Y15" s="55"/>
      <c r="Z15" s="57"/>
      <c r="AA15" s="57"/>
      <c r="AB15" s="55"/>
      <c r="AC15" s="57"/>
      <c r="AD15" s="58"/>
      <c r="AE15" s="59"/>
      <c r="AF15" s="58"/>
      <c r="AG15" s="58"/>
      <c r="AH15" s="59"/>
      <c r="AI15" s="58"/>
      <c r="AJ15" s="58"/>
      <c r="AK15" s="59"/>
      <c r="AL15" s="58"/>
      <c r="AM15" s="58"/>
      <c r="AN15" s="59"/>
      <c r="AO15" s="58"/>
      <c r="AP15" s="58"/>
      <c r="AQ15" s="59"/>
      <c r="AR15" s="58"/>
      <c r="AS15" s="58"/>
      <c r="AT15" s="59"/>
      <c r="AU15" s="58"/>
      <c r="AV15" s="58"/>
      <c r="AW15" s="59"/>
      <c r="AX15" s="58"/>
      <c r="AY15" s="58"/>
      <c r="AZ15" s="59"/>
      <c r="BA15" s="58"/>
      <c r="BB15" s="58"/>
      <c r="BC15" s="59"/>
      <c r="BD15" s="58"/>
      <c r="BE15" s="58"/>
      <c r="BF15" s="59"/>
      <c r="BG15" s="58"/>
      <c r="BH15" s="58"/>
      <c r="BI15" s="59"/>
      <c r="BJ15" s="58"/>
      <c r="BK15" s="58"/>
      <c r="BL15" s="59"/>
      <c r="BM15" s="58"/>
      <c r="BN15" s="58"/>
      <c r="BO15" s="59"/>
      <c r="BP15" s="58"/>
      <c r="BQ15" s="58"/>
      <c r="BR15" s="59"/>
      <c r="BS15" s="58"/>
      <c r="BT15" s="58"/>
      <c r="BU15" s="59"/>
      <c r="BV15" s="58"/>
      <c r="BW15" s="58"/>
      <c r="BX15" s="59"/>
      <c r="BY15" s="58"/>
      <c r="BZ15" s="58"/>
      <c r="CA15" s="59"/>
      <c r="CB15" s="58"/>
      <c r="CC15" s="58"/>
      <c r="CD15" s="59"/>
      <c r="CE15" s="58"/>
      <c r="CF15" s="58"/>
      <c r="CG15" s="59"/>
      <c r="CH15" s="58"/>
    </row>
    <row r="16" spans="1:86" ht="12.75">
      <c r="A16" s="60" t="s">
        <v>24</v>
      </c>
      <c r="B16" s="40">
        <v>3201</v>
      </c>
      <c r="C16" s="57">
        <v>253222.15</v>
      </c>
      <c r="D16" s="55">
        <v>-4057.850000000006</v>
      </c>
      <c r="E16" s="57">
        <v>249164.3</v>
      </c>
      <c r="F16" s="57">
        <f>E16</f>
        <v>249164.3</v>
      </c>
      <c r="G16" s="55">
        <f>H16-F16</f>
        <v>-52314.23999999999</v>
      </c>
      <c r="H16" s="57">
        <v>196850.06</v>
      </c>
      <c r="I16" s="57">
        <f>H16</f>
        <v>196850.06</v>
      </c>
      <c r="J16" s="55">
        <f>K16-I16</f>
        <v>0</v>
      </c>
      <c r="K16" s="57">
        <v>196850.06</v>
      </c>
      <c r="L16" s="57">
        <f>K16</f>
        <v>196850.06</v>
      </c>
      <c r="M16" s="55">
        <f aca="true" t="shared" si="0" ref="M16:M25">N16-L16</f>
        <v>-101615.8</v>
      </c>
      <c r="N16" s="57">
        <v>95234.26</v>
      </c>
      <c r="O16" s="57">
        <f>N16</f>
        <v>95234.26</v>
      </c>
      <c r="P16" s="55">
        <f aca="true" t="shared" si="1" ref="P16:P27">Q16-O16</f>
        <v>-0.11999999999534339</v>
      </c>
      <c r="Q16" s="57">
        <v>95234.14</v>
      </c>
      <c r="R16" s="55">
        <f>Q16</f>
        <v>95234.14</v>
      </c>
      <c r="S16" s="55">
        <f aca="true" t="shared" si="2" ref="S16:S27">T16-R16</f>
        <v>0</v>
      </c>
      <c r="T16" s="57">
        <v>95234.14</v>
      </c>
      <c r="U16" s="57">
        <f>T16</f>
        <v>95234.14</v>
      </c>
      <c r="V16" s="55">
        <f aca="true" t="shared" si="3" ref="V16:V27">W16-U16</f>
        <v>0</v>
      </c>
      <c r="W16" s="57">
        <v>95234.14</v>
      </c>
      <c r="X16" s="57">
        <f>W16</f>
        <v>95234.14</v>
      </c>
      <c r="Y16" s="55">
        <f aca="true" t="shared" si="4" ref="Y16:Y27">Z16-X16</f>
        <v>21293</v>
      </c>
      <c r="Z16" s="57">
        <v>116527.14</v>
      </c>
      <c r="AA16" s="57">
        <f>Z16</f>
        <v>116527.14</v>
      </c>
      <c r="AB16" s="55">
        <f>AC16-AA16</f>
        <v>80978.65000000001</v>
      </c>
      <c r="AC16" s="57">
        <v>197505.79</v>
      </c>
      <c r="AD16" s="58"/>
      <c r="AE16" s="59"/>
      <c r="AF16" s="58"/>
      <c r="AG16" s="58"/>
      <c r="AH16" s="59"/>
      <c r="AI16" s="58"/>
      <c r="AJ16" s="58"/>
      <c r="AK16" s="59"/>
      <c r="AL16" s="58"/>
      <c r="AM16" s="58"/>
      <c r="AN16" s="59"/>
      <c r="AO16" s="58"/>
      <c r="AP16" s="58"/>
      <c r="AQ16" s="59"/>
      <c r="AR16" s="58"/>
      <c r="AS16" s="58"/>
      <c r="AT16" s="59"/>
      <c r="AU16" s="58"/>
      <c r="AV16" s="58"/>
      <c r="AW16" s="59"/>
      <c r="AX16" s="58"/>
      <c r="AY16" s="58"/>
      <c r="AZ16" s="59"/>
      <c r="BA16" s="58"/>
      <c r="BB16" s="58"/>
      <c r="BC16" s="59"/>
      <c r="BD16" s="58"/>
      <c r="BE16" s="58"/>
      <c r="BF16" s="59"/>
      <c r="BG16" s="58"/>
      <c r="BH16" s="58"/>
      <c r="BI16" s="59"/>
      <c r="BJ16" s="58"/>
      <c r="BK16" s="58"/>
      <c r="BL16" s="59"/>
      <c r="BM16" s="58"/>
      <c r="BN16" s="58"/>
      <c r="BO16" s="59"/>
      <c r="BP16" s="58"/>
      <c r="BQ16" s="58"/>
      <c r="BR16" s="59"/>
      <c r="BS16" s="58"/>
      <c r="BT16" s="58"/>
      <c r="BU16" s="59"/>
      <c r="BV16" s="58"/>
      <c r="BW16" s="58"/>
      <c r="BX16" s="59"/>
      <c r="BY16" s="58"/>
      <c r="BZ16" s="58"/>
      <c r="CA16" s="59"/>
      <c r="CB16" s="58"/>
      <c r="CC16" s="58"/>
      <c r="CD16" s="59"/>
      <c r="CE16" s="58"/>
      <c r="CF16" s="58"/>
      <c r="CG16" s="59"/>
      <c r="CH16" s="58"/>
    </row>
    <row r="17" spans="1:86" ht="12.75">
      <c r="A17" s="60" t="s">
        <v>25</v>
      </c>
      <c r="B17" s="40">
        <v>3202</v>
      </c>
      <c r="C17" s="57">
        <v>153915.22</v>
      </c>
      <c r="D17" s="55">
        <v>5816.709999999992</v>
      </c>
      <c r="E17" s="57">
        <v>159731.93</v>
      </c>
      <c r="F17" s="57">
        <f aca="true" t="shared" si="5" ref="F17:F26">E17</f>
        <v>159731.93</v>
      </c>
      <c r="G17" s="55">
        <f>H17-F17</f>
        <v>338916.56</v>
      </c>
      <c r="H17" s="57">
        <v>498648.49</v>
      </c>
      <c r="I17" s="57">
        <f aca="true" t="shared" si="6" ref="I17:I26">H17</f>
        <v>498648.49</v>
      </c>
      <c r="J17" s="55">
        <f>K17-I17</f>
        <v>4164.059999999998</v>
      </c>
      <c r="K17" s="57">
        <v>502812.55</v>
      </c>
      <c r="L17" s="57">
        <f aca="true" t="shared" si="7" ref="L17:L26">K17</f>
        <v>502812.55</v>
      </c>
      <c r="M17" s="55">
        <f t="shared" si="0"/>
        <v>1897.9800000000396</v>
      </c>
      <c r="N17" s="57">
        <v>504710.53</v>
      </c>
      <c r="O17" s="57">
        <f aca="true" t="shared" si="8" ref="O17:O26">N17</f>
        <v>504710.53</v>
      </c>
      <c r="P17" s="55">
        <f t="shared" si="1"/>
        <v>6250.289999999979</v>
      </c>
      <c r="Q17" s="57">
        <v>510960.82</v>
      </c>
      <c r="R17" s="55">
        <f aca="true" t="shared" si="9" ref="R17:R26">Q17</f>
        <v>510960.82</v>
      </c>
      <c r="S17" s="55">
        <f t="shared" si="2"/>
        <v>85.5</v>
      </c>
      <c r="T17" s="57">
        <v>511046.32</v>
      </c>
      <c r="U17" s="57">
        <f aca="true" t="shared" si="10" ref="U17:U26">T17</f>
        <v>511046.32</v>
      </c>
      <c r="V17" s="55">
        <f t="shared" si="3"/>
        <v>549.75</v>
      </c>
      <c r="W17" s="57">
        <v>511596.07</v>
      </c>
      <c r="X17" s="57">
        <f aca="true" t="shared" si="11" ref="X17:X26">W17</f>
        <v>511596.07</v>
      </c>
      <c r="Y17" s="55">
        <f t="shared" si="4"/>
        <v>10253.25</v>
      </c>
      <c r="Z17" s="57">
        <v>521849.32</v>
      </c>
      <c r="AA17" s="57">
        <f aca="true" t="shared" si="12" ref="AA17:AA26">Z17</f>
        <v>521849.32</v>
      </c>
      <c r="AB17" s="55">
        <f>AC17-AA17</f>
        <v>-67798.34000000003</v>
      </c>
      <c r="AC17" s="57">
        <v>454050.98</v>
      </c>
      <c r="AD17" s="58"/>
      <c r="AE17" s="59"/>
      <c r="AF17" s="58"/>
      <c r="AG17" s="58"/>
      <c r="AH17" s="59"/>
      <c r="AI17" s="58"/>
      <c r="AJ17" s="58"/>
      <c r="AK17" s="59"/>
      <c r="AL17" s="58"/>
      <c r="AM17" s="58"/>
      <c r="AN17" s="59"/>
      <c r="AO17" s="58"/>
      <c r="AP17" s="58"/>
      <c r="AQ17" s="59"/>
      <c r="AR17" s="58"/>
      <c r="AS17" s="58"/>
      <c r="AT17" s="59"/>
      <c r="AU17" s="58"/>
      <c r="AV17" s="58"/>
      <c r="AW17" s="59"/>
      <c r="AX17" s="58"/>
      <c r="AY17" s="58"/>
      <c r="AZ17" s="59"/>
      <c r="BA17" s="58"/>
      <c r="BB17" s="58"/>
      <c r="BC17" s="59"/>
      <c r="BD17" s="58"/>
      <c r="BE17" s="58"/>
      <c r="BF17" s="59"/>
      <c r="BG17" s="58"/>
      <c r="BH17" s="58"/>
      <c r="BI17" s="59"/>
      <c r="BJ17" s="58"/>
      <c r="BK17" s="58"/>
      <c r="BL17" s="59"/>
      <c r="BM17" s="58"/>
      <c r="BN17" s="58"/>
      <c r="BO17" s="59"/>
      <c r="BP17" s="58"/>
      <c r="BQ17" s="58"/>
      <c r="BR17" s="59"/>
      <c r="BS17" s="58"/>
      <c r="BT17" s="58"/>
      <c r="BU17" s="59"/>
      <c r="BV17" s="58"/>
      <c r="BW17" s="58"/>
      <c r="BX17" s="59"/>
      <c r="BY17" s="58"/>
      <c r="BZ17" s="58"/>
      <c r="CA17" s="59"/>
      <c r="CB17" s="58"/>
      <c r="CC17" s="58"/>
      <c r="CD17" s="59"/>
      <c r="CE17" s="58"/>
      <c r="CF17" s="58"/>
      <c r="CG17" s="59"/>
      <c r="CH17" s="58"/>
    </row>
    <row r="18" spans="1:86" ht="12.75">
      <c r="A18" s="60" t="s">
        <v>26</v>
      </c>
      <c r="B18" s="40">
        <v>3220</v>
      </c>
      <c r="C18" s="57">
        <v>0</v>
      </c>
      <c r="D18" s="55">
        <v>0</v>
      </c>
      <c r="E18" s="57">
        <v>0</v>
      </c>
      <c r="F18" s="57">
        <f t="shared" si="5"/>
        <v>0</v>
      </c>
      <c r="G18" s="55">
        <f>H18-F18</f>
        <v>0</v>
      </c>
      <c r="H18" s="57">
        <v>0</v>
      </c>
      <c r="I18" s="57">
        <f t="shared" si="6"/>
        <v>0</v>
      </c>
      <c r="J18" s="55">
        <f>K18-I18</f>
        <v>0</v>
      </c>
      <c r="K18" s="57"/>
      <c r="L18" s="57">
        <f t="shared" si="7"/>
        <v>0</v>
      </c>
      <c r="M18" s="55">
        <f t="shared" si="0"/>
        <v>0</v>
      </c>
      <c r="N18" s="57">
        <v>0</v>
      </c>
      <c r="O18" s="57">
        <f t="shared" si="8"/>
        <v>0</v>
      </c>
      <c r="P18" s="55">
        <f t="shared" si="1"/>
        <v>0</v>
      </c>
      <c r="Q18" s="57"/>
      <c r="R18" s="55">
        <f t="shared" si="9"/>
        <v>0</v>
      </c>
      <c r="S18" s="55">
        <f t="shared" si="2"/>
        <v>0</v>
      </c>
      <c r="T18" s="57"/>
      <c r="U18" s="57">
        <f t="shared" si="10"/>
        <v>0</v>
      </c>
      <c r="V18" s="55">
        <f t="shared" si="3"/>
        <v>0</v>
      </c>
      <c r="W18" s="57"/>
      <c r="X18" s="57">
        <f t="shared" si="11"/>
        <v>0</v>
      </c>
      <c r="Y18" s="55">
        <f t="shared" si="4"/>
        <v>0</v>
      </c>
      <c r="Z18" s="57"/>
      <c r="AA18" s="57">
        <f t="shared" si="12"/>
        <v>0</v>
      </c>
      <c r="AB18" s="55">
        <f>AC18-AA18</f>
        <v>0</v>
      </c>
      <c r="AC18" s="57"/>
      <c r="AD18" s="58"/>
      <c r="AE18" s="59"/>
      <c r="AF18" s="58"/>
      <c r="AG18" s="58"/>
      <c r="AH18" s="59"/>
      <c r="AI18" s="58"/>
      <c r="AJ18" s="58"/>
      <c r="AK18" s="59"/>
      <c r="AL18" s="58"/>
      <c r="AM18" s="58"/>
      <c r="AN18" s="59"/>
      <c r="AO18" s="58"/>
      <c r="AP18" s="58"/>
      <c r="AQ18" s="59"/>
      <c r="AR18" s="58"/>
      <c r="AS18" s="58"/>
      <c r="AT18" s="59"/>
      <c r="AU18" s="58"/>
      <c r="AV18" s="58"/>
      <c r="AW18" s="59"/>
      <c r="AX18" s="58"/>
      <c r="AY18" s="58"/>
      <c r="AZ18" s="59"/>
      <c r="BA18" s="58"/>
      <c r="BB18" s="58"/>
      <c r="BC18" s="59"/>
      <c r="BD18" s="58"/>
      <c r="BE18" s="58"/>
      <c r="BF18" s="59"/>
      <c r="BG18" s="58"/>
      <c r="BH18" s="58"/>
      <c r="BI18" s="59"/>
      <c r="BJ18" s="58"/>
      <c r="BK18" s="58"/>
      <c r="BL18" s="59"/>
      <c r="BM18" s="58"/>
      <c r="BN18" s="58"/>
      <c r="BO18" s="59"/>
      <c r="BP18" s="58"/>
      <c r="BQ18" s="58"/>
      <c r="BR18" s="59"/>
      <c r="BS18" s="58"/>
      <c r="BT18" s="58"/>
      <c r="BU18" s="59"/>
      <c r="BV18" s="58"/>
      <c r="BW18" s="58"/>
      <c r="BX18" s="59"/>
      <c r="BY18" s="58"/>
      <c r="BZ18" s="58"/>
      <c r="CA18" s="59"/>
      <c r="CB18" s="58"/>
      <c r="CC18" s="58"/>
      <c r="CD18" s="59"/>
      <c r="CE18" s="58"/>
      <c r="CF18" s="58"/>
      <c r="CG18" s="59"/>
      <c r="CH18" s="58"/>
    </row>
    <row r="19" spans="1:86" ht="12.75">
      <c r="A19" s="60" t="s">
        <v>27</v>
      </c>
      <c r="B19" s="40">
        <v>3226</v>
      </c>
      <c r="C19" s="57">
        <v>1017480.61</v>
      </c>
      <c r="D19" s="55">
        <v>-56274.35</v>
      </c>
      <c r="E19" s="57">
        <v>961206.26</v>
      </c>
      <c r="F19" s="57">
        <f t="shared" si="5"/>
        <v>961206.26</v>
      </c>
      <c r="G19" s="55">
        <f>H19-F19</f>
        <v>267170.80000000005</v>
      </c>
      <c r="H19" s="57">
        <v>1228377.06</v>
      </c>
      <c r="I19" s="57">
        <f t="shared" si="6"/>
        <v>1228377.06</v>
      </c>
      <c r="J19" s="55">
        <f>K19-I19</f>
        <v>0</v>
      </c>
      <c r="K19" s="57">
        <v>1228377.06</v>
      </c>
      <c r="L19" s="57">
        <f t="shared" si="7"/>
        <v>1228377.06</v>
      </c>
      <c r="M19" s="55">
        <f t="shared" si="0"/>
        <v>0</v>
      </c>
      <c r="N19" s="57">
        <v>1228377.06</v>
      </c>
      <c r="O19" s="57">
        <f t="shared" si="8"/>
        <v>1228377.06</v>
      </c>
      <c r="P19" s="55">
        <f t="shared" si="1"/>
        <v>0</v>
      </c>
      <c r="Q19" s="57">
        <v>1228377.06</v>
      </c>
      <c r="R19" s="55">
        <f t="shared" si="9"/>
        <v>1228377.06</v>
      </c>
      <c r="S19" s="55">
        <f t="shared" si="2"/>
        <v>0</v>
      </c>
      <c r="T19" s="57">
        <v>1228377.06</v>
      </c>
      <c r="U19" s="57">
        <f t="shared" si="10"/>
        <v>1228377.06</v>
      </c>
      <c r="V19" s="55">
        <f t="shared" si="3"/>
        <v>0</v>
      </c>
      <c r="W19" s="57">
        <v>1228377.06</v>
      </c>
      <c r="X19" s="57">
        <f t="shared" si="11"/>
        <v>1228377.06</v>
      </c>
      <c r="Y19" s="55">
        <f t="shared" si="4"/>
        <v>0</v>
      </c>
      <c r="Z19" s="57">
        <v>1228377.06</v>
      </c>
      <c r="AA19" s="57">
        <f t="shared" si="12"/>
        <v>1228377.06</v>
      </c>
      <c r="AB19" s="55">
        <f>AC19-AA19</f>
        <v>73344.6399999999</v>
      </c>
      <c r="AC19" s="57">
        <v>1301721.7</v>
      </c>
      <c r="AD19" s="58"/>
      <c r="AE19" s="59"/>
      <c r="AF19" s="58"/>
      <c r="AG19" s="58"/>
      <c r="AH19" s="59"/>
      <c r="AI19" s="58"/>
      <c r="AJ19" s="58"/>
      <c r="AK19" s="59"/>
      <c r="AL19" s="58"/>
      <c r="AM19" s="58"/>
      <c r="AN19" s="59"/>
      <c r="AO19" s="58"/>
      <c r="AP19" s="58"/>
      <c r="AQ19" s="59"/>
      <c r="AR19" s="58"/>
      <c r="AS19" s="58"/>
      <c r="AT19" s="59"/>
      <c r="AU19" s="58"/>
      <c r="AV19" s="58"/>
      <c r="AW19" s="59"/>
      <c r="AX19" s="58"/>
      <c r="AY19" s="58"/>
      <c r="AZ19" s="59"/>
      <c r="BA19" s="58"/>
      <c r="BB19" s="58"/>
      <c r="BC19" s="59"/>
      <c r="BD19" s="58"/>
      <c r="BE19" s="58"/>
      <c r="BF19" s="59"/>
      <c r="BG19" s="58"/>
      <c r="BH19" s="58"/>
      <c r="BI19" s="59"/>
      <c r="BJ19" s="58"/>
      <c r="BK19" s="58"/>
      <c r="BL19" s="59"/>
      <c r="BM19" s="58"/>
      <c r="BN19" s="58"/>
      <c r="BO19" s="59"/>
      <c r="BP19" s="58"/>
      <c r="BQ19" s="58"/>
      <c r="BR19" s="59"/>
      <c r="BS19" s="58"/>
      <c r="BT19" s="58"/>
      <c r="BU19" s="59"/>
      <c r="BV19" s="58"/>
      <c r="BW19" s="58"/>
      <c r="BX19" s="59"/>
      <c r="BY19" s="58"/>
      <c r="BZ19" s="58"/>
      <c r="CA19" s="59"/>
      <c r="CB19" s="58"/>
      <c r="CC19" s="58"/>
      <c r="CD19" s="59"/>
      <c r="CE19" s="58"/>
      <c r="CF19" s="58"/>
      <c r="CG19" s="59"/>
      <c r="CH19" s="58"/>
    </row>
    <row r="20" spans="1:86" ht="12.75">
      <c r="A20" s="60" t="s">
        <v>28</v>
      </c>
      <c r="B20" s="40">
        <v>3227</v>
      </c>
      <c r="C20" s="57">
        <v>109459.57</v>
      </c>
      <c r="D20" s="55">
        <v>15000</v>
      </c>
      <c r="E20" s="57">
        <v>124459.57</v>
      </c>
      <c r="F20" s="57">
        <f t="shared" si="5"/>
        <v>124459.57</v>
      </c>
      <c r="G20" s="55">
        <f>H20-F20</f>
        <v>7462.4499999999825</v>
      </c>
      <c r="H20" s="57">
        <v>131922.02</v>
      </c>
      <c r="I20" s="57">
        <f t="shared" si="6"/>
        <v>131922.02</v>
      </c>
      <c r="J20" s="55">
        <f>K20-I20</f>
        <v>0</v>
      </c>
      <c r="K20" s="57">
        <v>131922.02</v>
      </c>
      <c r="L20" s="57">
        <f t="shared" si="7"/>
        <v>131922.02</v>
      </c>
      <c r="M20" s="55">
        <f t="shared" si="0"/>
        <v>0</v>
      </c>
      <c r="N20" s="57">
        <v>131922.02</v>
      </c>
      <c r="O20" s="57">
        <f t="shared" si="8"/>
        <v>131922.02</v>
      </c>
      <c r="P20" s="55">
        <f t="shared" si="1"/>
        <v>0</v>
      </c>
      <c r="Q20" s="57">
        <v>131922.02</v>
      </c>
      <c r="R20" s="55">
        <f t="shared" si="9"/>
        <v>131922.02</v>
      </c>
      <c r="S20" s="55">
        <f t="shared" si="2"/>
        <v>0</v>
      </c>
      <c r="T20" s="57">
        <v>131922.02</v>
      </c>
      <c r="U20" s="57">
        <f t="shared" si="10"/>
        <v>131922.02</v>
      </c>
      <c r="V20" s="55">
        <f t="shared" si="3"/>
        <v>-2377.9899999999907</v>
      </c>
      <c r="W20" s="57">
        <v>129544.03</v>
      </c>
      <c r="X20" s="57">
        <f t="shared" si="11"/>
        <v>129544.03</v>
      </c>
      <c r="Y20" s="55">
        <f t="shared" si="4"/>
        <v>0</v>
      </c>
      <c r="Z20" s="57">
        <v>129544.03</v>
      </c>
      <c r="AA20" s="57">
        <f t="shared" si="12"/>
        <v>129544.03</v>
      </c>
      <c r="AB20" s="55">
        <f>AC20-AA20</f>
        <v>20809.540000000008</v>
      </c>
      <c r="AC20" s="57">
        <v>150353.57</v>
      </c>
      <c r="AD20" s="58"/>
      <c r="AE20" s="59"/>
      <c r="AF20" s="58"/>
      <c r="AG20" s="58"/>
      <c r="AH20" s="59"/>
      <c r="AI20" s="58"/>
      <c r="AJ20" s="58"/>
      <c r="AK20" s="59"/>
      <c r="AL20" s="58"/>
      <c r="AM20" s="58"/>
      <c r="AN20" s="59"/>
      <c r="AO20" s="58"/>
      <c r="AP20" s="58"/>
      <c r="AQ20" s="59"/>
      <c r="AR20" s="58"/>
      <c r="AS20" s="58"/>
      <c r="AT20" s="59"/>
      <c r="AU20" s="58"/>
      <c r="AV20" s="58"/>
      <c r="AW20" s="59"/>
      <c r="AX20" s="58"/>
      <c r="AY20" s="58"/>
      <c r="AZ20" s="59"/>
      <c r="BA20" s="58"/>
      <c r="BB20" s="58"/>
      <c r="BC20" s="59"/>
      <c r="BD20" s="58"/>
      <c r="BE20" s="58"/>
      <c r="BF20" s="59"/>
      <c r="BG20" s="58"/>
      <c r="BH20" s="58"/>
      <c r="BI20" s="59"/>
      <c r="BJ20" s="58"/>
      <c r="BK20" s="58"/>
      <c r="BL20" s="59"/>
      <c r="BM20" s="58"/>
      <c r="BN20" s="58"/>
      <c r="BO20" s="59"/>
      <c r="BP20" s="58"/>
      <c r="BQ20" s="58"/>
      <c r="BR20" s="59"/>
      <c r="BS20" s="58"/>
      <c r="BT20" s="58"/>
      <c r="BU20" s="59"/>
      <c r="BV20" s="58"/>
      <c r="BW20" s="58"/>
      <c r="BX20" s="59"/>
      <c r="BY20" s="58"/>
      <c r="BZ20" s="58"/>
      <c r="CA20" s="59"/>
      <c r="CB20" s="58"/>
      <c r="CC20" s="58"/>
      <c r="CD20" s="59"/>
      <c r="CE20" s="58"/>
      <c r="CF20" s="58"/>
      <c r="CG20" s="59"/>
      <c r="CH20" s="58"/>
    </row>
    <row r="21" spans="1:86" ht="12.75">
      <c r="A21" s="60" t="s">
        <v>29</v>
      </c>
      <c r="B21" s="16"/>
      <c r="C21" s="57">
        <v>0</v>
      </c>
      <c r="D21" s="55">
        <v>0</v>
      </c>
      <c r="E21" s="57">
        <v>0</v>
      </c>
      <c r="F21" s="57">
        <f t="shared" si="5"/>
        <v>0</v>
      </c>
      <c r="G21" s="55"/>
      <c r="H21" s="57"/>
      <c r="I21" s="57">
        <f t="shared" si="6"/>
        <v>0</v>
      </c>
      <c r="J21" s="55"/>
      <c r="K21" s="57"/>
      <c r="L21" s="57">
        <f t="shared" si="7"/>
        <v>0</v>
      </c>
      <c r="M21" s="55">
        <f t="shared" si="0"/>
        <v>0</v>
      </c>
      <c r="N21" s="57">
        <v>0</v>
      </c>
      <c r="O21" s="57">
        <f t="shared" si="8"/>
        <v>0</v>
      </c>
      <c r="P21" s="55">
        <f t="shared" si="1"/>
        <v>0</v>
      </c>
      <c r="Q21" s="57"/>
      <c r="R21" s="55">
        <f t="shared" si="9"/>
        <v>0</v>
      </c>
      <c r="S21" s="55">
        <f t="shared" si="2"/>
        <v>0</v>
      </c>
      <c r="T21" s="57">
        <v>0</v>
      </c>
      <c r="U21" s="57">
        <f t="shared" si="10"/>
        <v>0</v>
      </c>
      <c r="V21" s="55">
        <f t="shared" si="3"/>
        <v>0</v>
      </c>
      <c r="W21" s="57"/>
      <c r="X21" s="57">
        <f t="shared" si="11"/>
        <v>0</v>
      </c>
      <c r="Y21" s="55">
        <f t="shared" si="4"/>
        <v>0</v>
      </c>
      <c r="Z21" s="57"/>
      <c r="AA21" s="57">
        <f t="shared" si="12"/>
        <v>0</v>
      </c>
      <c r="AB21" s="55"/>
      <c r="AC21" s="57"/>
      <c r="AD21" s="58"/>
      <c r="AE21" s="59"/>
      <c r="AF21" s="58"/>
      <c r="AG21" s="58"/>
      <c r="AH21" s="59"/>
      <c r="AI21" s="58"/>
      <c r="AJ21" s="58"/>
      <c r="AK21" s="59"/>
      <c r="AL21" s="58"/>
      <c r="AM21" s="58"/>
      <c r="AN21" s="59"/>
      <c r="AO21" s="58"/>
      <c r="AP21" s="58"/>
      <c r="AQ21" s="59"/>
      <c r="AR21" s="58"/>
      <c r="AS21" s="58"/>
      <c r="AT21" s="59"/>
      <c r="AU21" s="58"/>
      <c r="AV21" s="58"/>
      <c r="AW21" s="59"/>
      <c r="AX21" s="58"/>
      <c r="AY21" s="58"/>
      <c r="AZ21" s="59"/>
      <c r="BA21" s="58"/>
      <c r="BB21" s="58"/>
      <c r="BC21" s="59"/>
      <c r="BD21" s="58"/>
      <c r="BE21" s="58"/>
      <c r="BF21" s="59"/>
      <c r="BG21" s="58"/>
      <c r="BH21" s="58"/>
      <c r="BI21" s="59"/>
      <c r="BJ21" s="58"/>
      <c r="BK21" s="58"/>
      <c r="BL21" s="59"/>
      <c r="BM21" s="58"/>
      <c r="BN21" s="58"/>
      <c r="BO21" s="59"/>
      <c r="BP21" s="58"/>
      <c r="BQ21" s="58"/>
      <c r="BR21" s="59"/>
      <c r="BS21" s="58"/>
      <c r="BT21" s="58"/>
      <c r="BU21" s="59"/>
      <c r="BV21" s="58"/>
      <c r="BW21" s="58"/>
      <c r="BX21" s="59"/>
      <c r="BY21" s="58"/>
      <c r="BZ21" s="58"/>
      <c r="CA21" s="59"/>
      <c r="CB21" s="58"/>
      <c r="CC21" s="58"/>
      <c r="CD21" s="59"/>
      <c r="CE21" s="58"/>
      <c r="CF21" s="58"/>
      <c r="CG21" s="59"/>
      <c r="CH21" s="58"/>
    </row>
    <row r="22" spans="1:86" ht="12.75">
      <c r="A22" s="60" t="s">
        <v>30</v>
      </c>
      <c r="B22" s="40">
        <v>3230</v>
      </c>
      <c r="C22" s="57">
        <v>7190897.91</v>
      </c>
      <c r="D22" s="55">
        <v>0</v>
      </c>
      <c r="E22" s="57">
        <v>7190897.91</v>
      </c>
      <c r="F22" s="57">
        <f t="shared" si="5"/>
        <v>7190897.91</v>
      </c>
      <c r="G22" s="55">
        <f aca="true" t="shared" si="13" ref="G22:G27">H22-F22</f>
        <v>-257946.16999999993</v>
      </c>
      <c r="H22" s="57">
        <v>6932951.74</v>
      </c>
      <c r="I22" s="57">
        <f t="shared" si="6"/>
        <v>6932951.74</v>
      </c>
      <c r="J22" s="55">
        <f aca="true" t="shared" si="14" ref="J22:J27">K22-I22</f>
        <v>-5.78000000026077</v>
      </c>
      <c r="K22" s="57">
        <v>6932945.96</v>
      </c>
      <c r="L22" s="57">
        <f t="shared" si="7"/>
        <v>6932945.96</v>
      </c>
      <c r="M22" s="55">
        <f t="shared" si="0"/>
        <v>0</v>
      </c>
      <c r="N22" s="57">
        <v>6932945.96</v>
      </c>
      <c r="O22" s="57">
        <f t="shared" si="8"/>
        <v>6932945.96</v>
      </c>
      <c r="P22" s="55">
        <f t="shared" si="1"/>
        <v>0</v>
      </c>
      <c r="Q22" s="57">
        <v>6932945.96</v>
      </c>
      <c r="R22" s="55">
        <f t="shared" si="9"/>
        <v>6932945.96</v>
      </c>
      <c r="S22" s="55">
        <f t="shared" si="2"/>
        <v>0</v>
      </c>
      <c r="T22" s="57">
        <v>6932945.96</v>
      </c>
      <c r="U22" s="57">
        <f t="shared" si="10"/>
        <v>6932945.96</v>
      </c>
      <c r="V22" s="55">
        <f t="shared" si="3"/>
        <v>284.1699999999255</v>
      </c>
      <c r="W22" s="57">
        <v>6933230.13</v>
      </c>
      <c r="X22" s="57">
        <f t="shared" si="11"/>
        <v>6933230.13</v>
      </c>
      <c r="Y22" s="55">
        <f t="shared" si="4"/>
        <v>0</v>
      </c>
      <c r="Z22" s="57">
        <v>6933230.13</v>
      </c>
      <c r="AA22" s="57">
        <f t="shared" si="12"/>
        <v>6933230.13</v>
      </c>
      <c r="AB22" s="55">
        <f aca="true" t="shared" si="15" ref="AB22:AB27">AC22-AA22</f>
        <v>837642.3300000001</v>
      </c>
      <c r="AC22" s="57">
        <v>7770872.46</v>
      </c>
      <c r="AD22" s="58"/>
      <c r="AE22" s="59"/>
      <c r="AF22" s="58"/>
      <c r="AG22" s="58"/>
      <c r="AH22" s="59"/>
      <c r="AI22" s="58"/>
      <c r="AJ22" s="58"/>
      <c r="AK22" s="59"/>
      <c r="AL22" s="58"/>
      <c r="AM22" s="58"/>
      <c r="AN22" s="59"/>
      <c r="AO22" s="58"/>
      <c r="AP22" s="58"/>
      <c r="AQ22" s="59"/>
      <c r="AR22" s="58"/>
      <c r="AS22" s="58"/>
      <c r="AT22" s="59"/>
      <c r="AU22" s="58"/>
      <c r="AV22" s="58"/>
      <c r="AW22" s="59"/>
      <c r="AX22" s="58"/>
      <c r="AY22" s="58"/>
      <c r="AZ22" s="59"/>
      <c r="BA22" s="58"/>
      <c r="BB22" s="58"/>
      <c r="BC22" s="59"/>
      <c r="BD22" s="58"/>
      <c r="BE22" s="58"/>
      <c r="BF22" s="59"/>
      <c r="BG22" s="58"/>
      <c r="BH22" s="58"/>
      <c r="BI22" s="59"/>
      <c r="BJ22" s="58"/>
      <c r="BK22" s="58"/>
      <c r="BL22" s="59"/>
      <c r="BM22" s="58"/>
      <c r="BN22" s="58"/>
      <c r="BO22" s="59"/>
      <c r="BP22" s="58"/>
      <c r="BQ22" s="58"/>
      <c r="BR22" s="59"/>
      <c r="BS22" s="58"/>
      <c r="BT22" s="58"/>
      <c r="BU22" s="59"/>
      <c r="BV22" s="58"/>
      <c r="BW22" s="58"/>
      <c r="BX22" s="59"/>
      <c r="BY22" s="58"/>
      <c r="BZ22" s="58"/>
      <c r="CA22" s="59"/>
      <c r="CB22" s="58"/>
      <c r="CC22" s="58"/>
      <c r="CD22" s="59"/>
      <c r="CE22" s="58"/>
      <c r="CF22" s="58"/>
      <c r="CG22" s="59"/>
      <c r="CH22" s="58"/>
    </row>
    <row r="23" spans="1:86" ht="12.75">
      <c r="A23" s="60" t="s">
        <v>31</v>
      </c>
      <c r="B23" s="40">
        <v>3240</v>
      </c>
      <c r="C23" s="57">
        <v>3177390.14</v>
      </c>
      <c r="D23" s="55">
        <v>0</v>
      </c>
      <c r="E23" s="57">
        <v>3177390.14</v>
      </c>
      <c r="F23" s="57">
        <f t="shared" si="5"/>
        <v>3177390.14</v>
      </c>
      <c r="G23" s="55">
        <f t="shared" si="13"/>
        <v>198587.48999999976</v>
      </c>
      <c r="H23" s="57">
        <v>3375977.63</v>
      </c>
      <c r="I23" s="57">
        <f t="shared" si="6"/>
        <v>3375977.63</v>
      </c>
      <c r="J23" s="55">
        <f t="shared" si="14"/>
        <v>0</v>
      </c>
      <c r="K23" s="57">
        <v>3375977.63</v>
      </c>
      <c r="L23" s="57">
        <f t="shared" si="7"/>
        <v>3375977.63</v>
      </c>
      <c r="M23" s="55">
        <f t="shared" si="0"/>
        <v>-443.0099999997765</v>
      </c>
      <c r="N23" s="57">
        <v>3375534.62</v>
      </c>
      <c r="O23" s="57">
        <f t="shared" si="8"/>
        <v>3375534.62</v>
      </c>
      <c r="P23" s="55">
        <f t="shared" si="1"/>
        <v>0</v>
      </c>
      <c r="Q23" s="57">
        <v>3375534.62</v>
      </c>
      <c r="R23" s="55">
        <f t="shared" si="9"/>
        <v>3375534.62</v>
      </c>
      <c r="S23" s="55">
        <f t="shared" si="2"/>
        <v>0.02000000001862645</v>
      </c>
      <c r="T23" s="57">
        <v>3375534.64</v>
      </c>
      <c r="U23" s="57">
        <f t="shared" si="10"/>
        <v>3375534.64</v>
      </c>
      <c r="V23" s="55">
        <f t="shared" si="3"/>
        <v>44549.97999999998</v>
      </c>
      <c r="W23" s="57">
        <v>3420084.62</v>
      </c>
      <c r="X23" s="57">
        <f t="shared" si="11"/>
        <v>3420084.62</v>
      </c>
      <c r="Y23" s="55">
        <f t="shared" si="4"/>
        <v>77985.54000000004</v>
      </c>
      <c r="Z23" s="57">
        <v>3498070.16</v>
      </c>
      <c r="AA23" s="57">
        <f t="shared" si="12"/>
        <v>3498070.16</v>
      </c>
      <c r="AB23" s="55">
        <f t="shared" si="15"/>
        <v>-560878.4900000002</v>
      </c>
      <c r="AC23" s="57">
        <v>2937191.67</v>
      </c>
      <c r="AD23" s="58"/>
      <c r="AE23" s="59"/>
      <c r="AF23" s="58"/>
      <c r="AG23" s="58"/>
      <c r="AH23" s="59"/>
      <c r="AI23" s="58"/>
      <c r="AJ23" s="58"/>
      <c r="AK23" s="59"/>
      <c r="AL23" s="58"/>
      <c r="AM23" s="58"/>
      <c r="AN23" s="59"/>
      <c r="AO23" s="58"/>
      <c r="AP23" s="58"/>
      <c r="AQ23" s="59"/>
      <c r="AR23" s="58"/>
      <c r="AS23" s="58"/>
      <c r="AT23" s="59"/>
      <c r="AU23" s="58"/>
      <c r="AV23" s="58"/>
      <c r="AW23" s="59"/>
      <c r="AX23" s="58"/>
      <c r="AY23" s="58"/>
      <c r="AZ23" s="59"/>
      <c r="BA23" s="58"/>
      <c r="BB23" s="58"/>
      <c r="BC23" s="59"/>
      <c r="BD23" s="58"/>
      <c r="BE23" s="58"/>
      <c r="BF23" s="59"/>
      <c r="BG23" s="58"/>
      <c r="BH23" s="58"/>
      <c r="BI23" s="59"/>
      <c r="BJ23" s="58"/>
      <c r="BK23" s="58"/>
      <c r="BL23" s="59"/>
      <c r="BM23" s="58"/>
      <c r="BN23" s="58"/>
      <c r="BO23" s="59"/>
      <c r="BP23" s="58"/>
      <c r="BQ23" s="58"/>
      <c r="BR23" s="59"/>
      <c r="BS23" s="58"/>
      <c r="BT23" s="58"/>
      <c r="BU23" s="59"/>
      <c r="BV23" s="58"/>
      <c r="BW23" s="58"/>
      <c r="BX23" s="59"/>
      <c r="BY23" s="58"/>
      <c r="BZ23" s="58"/>
      <c r="CA23" s="59"/>
      <c r="CB23" s="58"/>
      <c r="CC23" s="58"/>
      <c r="CD23" s="59"/>
      <c r="CE23" s="58"/>
      <c r="CF23" s="58"/>
      <c r="CG23" s="59"/>
      <c r="CH23" s="58"/>
    </row>
    <row r="24" spans="1:86" ht="12.75">
      <c r="A24" s="60" t="s">
        <v>32</v>
      </c>
      <c r="B24" s="40">
        <v>3251</v>
      </c>
      <c r="C24" s="57">
        <v>67823</v>
      </c>
      <c r="D24" s="55">
        <v>0</v>
      </c>
      <c r="E24" s="57">
        <v>67823</v>
      </c>
      <c r="F24" s="57">
        <f t="shared" si="5"/>
        <v>67823</v>
      </c>
      <c r="G24" s="55">
        <f t="shared" si="13"/>
        <v>-67823</v>
      </c>
      <c r="H24" s="57"/>
      <c r="I24" s="57">
        <f t="shared" si="6"/>
        <v>0</v>
      </c>
      <c r="J24" s="55">
        <f t="shared" si="14"/>
        <v>0</v>
      </c>
      <c r="K24" s="57"/>
      <c r="L24" s="57">
        <f t="shared" si="7"/>
        <v>0</v>
      </c>
      <c r="M24" s="55">
        <f t="shared" si="0"/>
        <v>0</v>
      </c>
      <c r="N24" s="57">
        <v>0</v>
      </c>
      <c r="O24" s="57">
        <f t="shared" si="8"/>
        <v>0</v>
      </c>
      <c r="P24" s="55">
        <f t="shared" si="1"/>
        <v>0</v>
      </c>
      <c r="Q24" s="57"/>
      <c r="R24" s="55">
        <f t="shared" si="9"/>
        <v>0</v>
      </c>
      <c r="S24" s="55">
        <f t="shared" si="2"/>
        <v>0</v>
      </c>
      <c r="T24" s="57"/>
      <c r="U24" s="57">
        <f t="shared" si="10"/>
        <v>0</v>
      </c>
      <c r="V24" s="55">
        <f t="shared" si="3"/>
        <v>0</v>
      </c>
      <c r="W24" s="57"/>
      <c r="X24" s="57">
        <f t="shared" si="11"/>
        <v>0</v>
      </c>
      <c r="Y24" s="55">
        <f t="shared" si="4"/>
        <v>0</v>
      </c>
      <c r="Z24" s="57"/>
      <c r="AA24" s="57">
        <f t="shared" si="12"/>
        <v>0</v>
      </c>
      <c r="AB24" s="55">
        <f t="shared" si="15"/>
        <v>0</v>
      </c>
      <c r="AC24" s="57"/>
      <c r="AD24" s="58"/>
      <c r="AE24" s="59"/>
      <c r="AF24" s="58"/>
      <c r="AG24" s="58"/>
      <c r="AH24" s="59"/>
      <c r="AI24" s="58"/>
      <c r="AJ24" s="58"/>
      <c r="AK24" s="59"/>
      <c r="AL24" s="58"/>
      <c r="AM24" s="58"/>
      <c r="AN24" s="59"/>
      <c r="AO24" s="58"/>
      <c r="AP24" s="58"/>
      <c r="AQ24" s="59"/>
      <c r="AR24" s="58"/>
      <c r="AS24" s="58"/>
      <c r="AT24" s="59"/>
      <c r="AU24" s="58"/>
      <c r="AV24" s="58"/>
      <c r="AW24" s="59"/>
      <c r="AX24" s="58"/>
      <c r="AY24" s="58"/>
      <c r="AZ24" s="59"/>
      <c r="BA24" s="58"/>
      <c r="BB24" s="58"/>
      <c r="BC24" s="59"/>
      <c r="BD24" s="58"/>
      <c r="BE24" s="58"/>
      <c r="BF24" s="59"/>
      <c r="BG24" s="58"/>
      <c r="BH24" s="58"/>
      <c r="BI24" s="59"/>
      <c r="BJ24" s="58"/>
      <c r="BK24" s="58"/>
      <c r="BL24" s="59"/>
      <c r="BM24" s="58"/>
      <c r="BN24" s="58"/>
      <c r="BO24" s="59"/>
      <c r="BP24" s="58"/>
      <c r="BQ24" s="58"/>
      <c r="BR24" s="59"/>
      <c r="BS24" s="58"/>
      <c r="BT24" s="58"/>
      <c r="BU24" s="59"/>
      <c r="BV24" s="58"/>
      <c r="BW24" s="58"/>
      <c r="BX24" s="59"/>
      <c r="BY24" s="58"/>
      <c r="BZ24" s="58"/>
      <c r="CA24" s="59"/>
      <c r="CB24" s="58"/>
      <c r="CC24" s="58"/>
      <c r="CD24" s="59"/>
      <c r="CE24" s="58"/>
      <c r="CF24" s="58"/>
      <c r="CG24" s="59"/>
      <c r="CH24" s="58"/>
    </row>
    <row r="25" spans="1:86" ht="12.75">
      <c r="A25" s="60" t="s">
        <v>33</v>
      </c>
      <c r="B25" s="40">
        <v>3270</v>
      </c>
      <c r="C25" s="57">
        <v>55542.96</v>
      </c>
      <c r="D25" s="54">
        <v>80.54000000000087</v>
      </c>
      <c r="E25" s="57">
        <v>55623.5</v>
      </c>
      <c r="F25" s="57">
        <f t="shared" si="5"/>
        <v>55623.5</v>
      </c>
      <c r="G25" s="54">
        <f t="shared" si="13"/>
        <v>15545.210000000006</v>
      </c>
      <c r="H25" s="57">
        <v>71168.71</v>
      </c>
      <c r="I25" s="57">
        <f t="shared" si="6"/>
        <v>71168.71</v>
      </c>
      <c r="J25" s="54">
        <f t="shared" si="14"/>
        <v>0</v>
      </c>
      <c r="K25" s="57">
        <v>71168.71</v>
      </c>
      <c r="L25" s="57">
        <f t="shared" si="7"/>
        <v>71168.71</v>
      </c>
      <c r="M25" s="54">
        <f t="shared" si="0"/>
        <v>0</v>
      </c>
      <c r="N25" s="57">
        <v>71168.71</v>
      </c>
      <c r="O25" s="57">
        <f t="shared" si="8"/>
        <v>71168.71</v>
      </c>
      <c r="P25" s="54">
        <f t="shared" si="1"/>
        <v>0</v>
      </c>
      <c r="Q25" s="57">
        <v>71168.71</v>
      </c>
      <c r="R25" s="55">
        <f t="shared" si="9"/>
        <v>71168.71</v>
      </c>
      <c r="S25" s="54">
        <f t="shared" si="2"/>
        <v>0</v>
      </c>
      <c r="T25" s="57">
        <v>71168.71</v>
      </c>
      <c r="U25" s="57">
        <f t="shared" si="10"/>
        <v>71168.71</v>
      </c>
      <c r="V25" s="54">
        <f t="shared" si="3"/>
        <v>0</v>
      </c>
      <c r="W25" s="57">
        <v>71168.71</v>
      </c>
      <c r="X25" s="57">
        <f t="shared" si="11"/>
        <v>71168.71</v>
      </c>
      <c r="Y25" s="54">
        <f t="shared" si="4"/>
        <v>0</v>
      </c>
      <c r="Z25" s="57">
        <v>71168.71</v>
      </c>
      <c r="AA25" s="57">
        <f t="shared" si="12"/>
        <v>71168.71</v>
      </c>
      <c r="AB25" s="54">
        <f t="shared" si="15"/>
        <v>47785.28</v>
      </c>
      <c r="AC25" s="57">
        <v>118953.99</v>
      </c>
      <c r="AD25" s="58"/>
      <c r="AE25" s="61"/>
      <c r="AF25" s="58"/>
      <c r="AG25" s="58"/>
      <c r="AH25" s="61"/>
      <c r="AI25" s="58"/>
      <c r="AJ25" s="58"/>
      <c r="AK25" s="61"/>
      <c r="AL25" s="58"/>
      <c r="AM25" s="58"/>
      <c r="AN25" s="61"/>
      <c r="AO25" s="58"/>
      <c r="AP25" s="58"/>
      <c r="AQ25" s="61"/>
      <c r="AR25" s="58"/>
      <c r="AS25" s="58"/>
      <c r="AT25" s="61"/>
      <c r="AU25" s="58"/>
      <c r="AV25" s="58"/>
      <c r="AW25" s="61"/>
      <c r="AX25" s="58"/>
      <c r="AY25" s="58"/>
      <c r="AZ25" s="61"/>
      <c r="BA25" s="58"/>
      <c r="BB25" s="58"/>
      <c r="BC25" s="61"/>
      <c r="BD25" s="58"/>
      <c r="BE25" s="58"/>
      <c r="BF25" s="61"/>
      <c r="BG25" s="58"/>
      <c r="BH25" s="58"/>
      <c r="BI25" s="61"/>
      <c r="BJ25" s="58"/>
      <c r="BK25" s="58"/>
      <c r="BL25" s="61"/>
      <c r="BM25" s="58"/>
      <c r="BN25" s="58"/>
      <c r="BO25" s="61"/>
      <c r="BP25" s="58"/>
      <c r="BQ25" s="58"/>
      <c r="BR25" s="61"/>
      <c r="BS25" s="58"/>
      <c r="BT25" s="58"/>
      <c r="BU25" s="61"/>
      <c r="BV25" s="58"/>
      <c r="BW25" s="58"/>
      <c r="BX25" s="61"/>
      <c r="BY25" s="58"/>
      <c r="BZ25" s="58"/>
      <c r="CA25" s="61"/>
      <c r="CB25" s="58"/>
      <c r="CC25" s="58"/>
      <c r="CD25" s="61"/>
      <c r="CE25" s="58"/>
      <c r="CF25" s="58"/>
      <c r="CG25" s="61"/>
      <c r="CH25" s="58"/>
    </row>
    <row r="26" spans="1:86" ht="12.75">
      <c r="A26" s="60" t="s">
        <v>34</v>
      </c>
      <c r="B26" s="40">
        <v>3280</v>
      </c>
      <c r="C26" s="57">
        <v>0</v>
      </c>
      <c r="D26" s="54">
        <v>0</v>
      </c>
      <c r="E26" s="57">
        <v>0</v>
      </c>
      <c r="F26" s="57">
        <f t="shared" si="5"/>
        <v>0</v>
      </c>
      <c r="G26" s="54">
        <f t="shared" si="13"/>
        <v>9172.35</v>
      </c>
      <c r="H26" s="57">
        <v>9172.35</v>
      </c>
      <c r="I26" s="57">
        <f t="shared" si="6"/>
        <v>9172.35</v>
      </c>
      <c r="J26" s="54">
        <f t="shared" si="14"/>
        <v>0</v>
      </c>
      <c r="K26" s="57">
        <v>9172.35</v>
      </c>
      <c r="L26" s="57">
        <f t="shared" si="7"/>
        <v>9172.35</v>
      </c>
      <c r="M26" s="54"/>
      <c r="N26" s="57">
        <v>9172.35</v>
      </c>
      <c r="O26" s="57">
        <f t="shared" si="8"/>
        <v>9172.35</v>
      </c>
      <c r="P26" s="54">
        <f t="shared" si="1"/>
        <v>0</v>
      </c>
      <c r="Q26" s="57">
        <v>9172.35</v>
      </c>
      <c r="R26" s="55">
        <f t="shared" si="9"/>
        <v>9172.35</v>
      </c>
      <c r="S26" s="54">
        <f t="shared" si="2"/>
        <v>0</v>
      </c>
      <c r="T26" s="57">
        <v>9172.35</v>
      </c>
      <c r="U26" s="57">
        <f t="shared" si="10"/>
        <v>9172.35</v>
      </c>
      <c r="V26" s="54">
        <f t="shared" si="3"/>
        <v>6000</v>
      </c>
      <c r="W26" s="57">
        <v>15172.35</v>
      </c>
      <c r="X26" s="57">
        <f t="shared" si="11"/>
        <v>15172.35</v>
      </c>
      <c r="Y26" s="54">
        <f t="shared" si="4"/>
        <v>0</v>
      </c>
      <c r="Z26" s="57">
        <v>15172.35</v>
      </c>
      <c r="AA26" s="57">
        <f t="shared" si="12"/>
        <v>15172.35</v>
      </c>
      <c r="AB26" s="54">
        <f t="shared" si="15"/>
        <v>-5172.35</v>
      </c>
      <c r="AC26" s="57">
        <v>10000</v>
      </c>
      <c r="AD26" s="58"/>
      <c r="AE26" s="61"/>
      <c r="AF26" s="58"/>
      <c r="AG26" s="58"/>
      <c r="AH26" s="61"/>
      <c r="AI26" s="58"/>
      <c r="AJ26" s="58"/>
      <c r="AK26" s="61"/>
      <c r="AL26" s="58"/>
      <c r="AM26" s="58"/>
      <c r="AN26" s="61"/>
      <c r="AO26" s="58"/>
      <c r="AP26" s="58"/>
      <c r="AQ26" s="61"/>
      <c r="AR26" s="58"/>
      <c r="AS26" s="58"/>
      <c r="AT26" s="61"/>
      <c r="AU26" s="58"/>
      <c r="AV26" s="58"/>
      <c r="AW26" s="61"/>
      <c r="AX26" s="58"/>
      <c r="AY26" s="58"/>
      <c r="AZ26" s="61"/>
      <c r="BA26" s="58"/>
      <c r="BB26" s="58"/>
      <c r="BC26" s="61"/>
      <c r="BD26" s="58"/>
      <c r="BE26" s="58"/>
      <c r="BF26" s="61"/>
      <c r="BG26" s="58"/>
      <c r="BH26" s="58"/>
      <c r="BI26" s="61"/>
      <c r="BJ26" s="58"/>
      <c r="BK26" s="58"/>
      <c r="BL26" s="61"/>
      <c r="BM26" s="58"/>
      <c r="BN26" s="58"/>
      <c r="BO26" s="61"/>
      <c r="BP26" s="58"/>
      <c r="BQ26" s="58"/>
      <c r="BR26" s="61"/>
      <c r="BS26" s="58"/>
      <c r="BT26" s="58"/>
      <c r="BU26" s="61"/>
      <c r="BV26" s="58"/>
      <c r="BW26" s="58"/>
      <c r="BX26" s="61"/>
      <c r="BY26" s="58"/>
      <c r="BZ26" s="58"/>
      <c r="CA26" s="61"/>
      <c r="CB26" s="58"/>
      <c r="CC26" s="58"/>
      <c r="CD26" s="61"/>
      <c r="CE26" s="58"/>
      <c r="CF26" s="58"/>
      <c r="CG26" s="61"/>
      <c r="CH26" s="58"/>
    </row>
    <row r="27" spans="1:86" ht="12.75">
      <c r="A27" s="60" t="s">
        <v>35</v>
      </c>
      <c r="B27" s="40">
        <v>3290</v>
      </c>
      <c r="C27" s="57">
        <v>507534.75</v>
      </c>
      <c r="D27" s="55">
        <v>-14348.23</v>
      </c>
      <c r="E27" s="57">
        <v>493186.52</v>
      </c>
      <c r="F27" s="57">
        <f>E27</f>
        <v>493186.52</v>
      </c>
      <c r="G27" s="55">
        <f t="shared" si="13"/>
        <v>19772.619999999995</v>
      </c>
      <c r="H27" s="57">
        <v>512959.14</v>
      </c>
      <c r="I27" s="57">
        <f>H27</f>
        <v>512959.14</v>
      </c>
      <c r="J27" s="55">
        <f t="shared" si="14"/>
        <v>-214.5800000000163</v>
      </c>
      <c r="K27" s="57">
        <v>512744.56</v>
      </c>
      <c r="L27" s="57">
        <f>K27</f>
        <v>512744.56</v>
      </c>
      <c r="M27" s="55">
        <f>N27-L27</f>
        <v>17596.879999999946</v>
      </c>
      <c r="N27" s="57">
        <f>530341.44</f>
        <v>530341.44</v>
      </c>
      <c r="O27" s="57">
        <f>N27</f>
        <v>530341.44</v>
      </c>
      <c r="P27" s="55">
        <f t="shared" si="1"/>
        <v>-0.19999999995343387</v>
      </c>
      <c r="Q27" s="57">
        <v>530341.24</v>
      </c>
      <c r="R27" s="55">
        <f>Q27</f>
        <v>530341.24</v>
      </c>
      <c r="S27" s="55">
        <f t="shared" si="2"/>
        <v>0</v>
      </c>
      <c r="T27" s="57">
        <v>530341.24</v>
      </c>
      <c r="U27" s="57">
        <f>T27</f>
        <v>530341.24</v>
      </c>
      <c r="V27" s="55">
        <f t="shared" si="3"/>
        <v>0</v>
      </c>
      <c r="W27" s="57">
        <v>530341.24</v>
      </c>
      <c r="X27" s="57">
        <f>W27</f>
        <v>530341.24</v>
      </c>
      <c r="Y27" s="55">
        <f t="shared" si="4"/>
        <v>0</v>
      </c>
      <c r="Z27" s="57">
        <v>530341.24</v>
      </c>
      <c r="AA27" s="57">
        <f>Z27</f>
        <v>530341.24</v>
      </c>
      <c r="AB27" s="55">
        <f t="shared" si="15"/>
        <v>-37421.19</v>
      </c>
      <c r="AC27" s="57">
        <v>492920.05</v>
      </c>
      <c r="AD27" s="58"/>
      <c r="AE27" s="59"/>
      <c r="AF27" s="58"/>
      <c r="AG27" s="58"/>
      <c r="AH27" s="59"/>
      <c r="AI27" s="58"/>
      <c r="AJ27" s="58"/>
      <c r="AK27" s="59"/>
      <c r="AL27" s="58"/>
      <c r="AM27" s="58"/>
      <c r="AN27" s="59"/>
      <c r="AO27" s="58"/>
      <c r="AP27" s="58"/>
      <c r="AQ27" s="59"/>
      <c r="AR27" s="58"/>
      <c r="AS27" s="58"/>
      <c r="AT27" s="59"/>
      <c r="AU27" s="58"/>
      <c r="AV27" s="58"/>
      <c r="AW27" s="59"/>
      <c r="AX27" s="58"/>
      <c r="AY27" s="58"/>
      <c r="AZ27" s="59"/>
      <c r="BA27" s="58"/>
      <c r="BB27" s="58"/>
      <c r="BC27" s="59"/>
      <c r="BD27" s="58"/>
      <c r="BE27" s="58"/>
      <c r="BF27" s="59"/>
      <c r="BG27" s="58"/>
      <c r="BH27" s="58"/>
      <c r="BI27" s="59"/>
      <c r="BJ27" s="58"/>
      <c r="BK27" s="58"/>
      <c r="BL27" s="59"/>
      <c r="BM27" s="58"/>
      <c r="BN27" s="58"/>
      <c r="BO27" s="59"/>
      <c r="BP27" s="58"/>
      <c r="BQ27" s="58"/>
      <c r="BR27" s="59"/>
      <c r="BS27" s="58"/>
      <c r="BT27" s="58"/>
      <c r="BU27" s="59"/>
      <c r="BV27" s="58"/>
      <c r="BW27" s="58"/>
      <c r="BX27" s="59"/>
      <c r="BY27" s="58"/>
      <c r="BZ27" s="58"/>
      <c r="CA27" s="59"/>
      <c r="CB27" s="58"/>
      <c r="CC27" s="58"/>
      <c r="CD27" s="59"/>
      <c r="CE27" s="58"/>
      <c r="CF27" s="58"/>
      <c r="CG27" s="59"/>
      <c r="CH27" s="58"/>
    </row>
    <row r="28" spans="1:86" ht="12.75">
      <c r="A28" s="62" t="s">
        <v>36</v>
      </c>
      <c r="B28" s="63">
        <v>3200</v>
      </c>
      <c r="C28" s="64">
        <v>12533266.310000002</v>
      </c>
      <c r="D28" s="65">
        <v>-53783.18</v>
      </c>
      <c r="E28" s="64">
        <v>12479483.13</v>
      </c>
      <c r="F28" s="64">
        <f>SUM(F16:F27)</f>
        <v>12479483.13</v>
      </c>
      <c r="G28" s="65">
        <f aca="true" t="shared" si="16" ref="G28:AC28">SUM(G16:G27)</f>
        <v>478544.0699999999</v>
      </c>
      <c r="H28" s="64">
        <f>SUM(H16:H27)</f>
        <v>12958027.200000001</v>
      </c>
      <c r="I28" s="64">
        <f t="shared" si="16"/>
        <v>12958027.200000001</v>
      </c>
      <c r="J28" s="65">
        <f t="shared" si="16"/>
        <v>3943.6999999997206</v>
      </c>
      <c r="K28" s="64">
        <f t="shared" si="16"/>
        <v>12961970.900000002</v>
      </c>
      <c r="L28" s="64">
        <f t="shared" si="16"/>
        <v>12961970.900000002</v>
      </c>
      <c r="M28" s="65">
        <f t="shared" si="16"/>
        <v>-82563.9499999998</v>
      </c>
      <c r="N28" s="64">
        <f t="shared" si="16"/>
        <v>12879406.95</v>
      </c>
      <c r="O28" s="64">
        <f t="shared" si="16"/>
        <v>12879406.95</v>
      </c>
      <c r="P28" s="65">
        <f t="shared" si="16"/>
        <v>6249.97000000003</v>
      </c>
      <c r="Q28" s="64">
        <f t="shared" si="16"/>
        <v>12885656.920000002</v>
      </c>
      <c r="R28" s="48">
        <f t="shared" si="16"/>
        <v>12885656.920000002</v>
      </c>
      <c r="S28" s="65">
        <f t="shared" si="16"/>
        <v>85.52000000001863</v>
      </c>
      <c r="T28" s="64">
        <f t="shared" si="16"/>
        <v>12885742.440000001</v>
      </c>
      <c r="U28" s="64">
        <f t="shared" si="16"/>
        <v>12885742.440000001</v>
      </c>
      <c r="V28" s="65">
        <f t="shared" si="16"/>
        <v>49005.909999999916</v>
      </c>
      <c r="W28" s="64">
        <f t="shared" si="16"/>
        <v>12934748.350000001</v>
      </c>
      <c r="X28" s="64">
        <f t="shared" si="16"/>
        <v>12934748.350000001</v>
      </c>
      <c r="Y28" s="65">
        <f t="shared" si="16"/>
        <v>109531.79000000004</v>
      </c>
      <c r="Z28" s="64">
        <f t="shared" si="16"/>
        <v>13044280.14</v>
      </c>
      <c r="AA28" s="64">
        <f t="shared" si="16"/>
        <v>13044280.14</v>
      </c>
      <c r="AB28" s="65">
        <f t="shared" si="16"/>
        <v>389290.0699999998</v>
      </c>
      <c r="AC28" s="64">
        <f t="shared" si="16"/>
        <v>13433570.21</v>
      </c>
      <c r="AD28" s="66"/>
      <c r="AE28" s="67"/>
      <c r="AF28" s="66"/>
      <c r="AG28" s="66"/>
      <c r="AH28" s="67"/>
      <c r="AI28" s="66"/>
      <c r="AJ28" s="66"/>
      <c r="AK28" s="67"/>
      <c r="AL28" s="66"/>
      <c r="AM28" s="66"/>
      <c r="AN28" s="67"/>
      <c r="AO28" s="66"/>
      <c r="AP28" s="66"/>
      <c r="AQ28" s="67"/>
      <c r="AR28" s="66"/>
      <c r="AS28" s="66"/>
      <c r="AT28" s="67"/>
      <c r="AU28" s="66"/>
      <c r="AV28" s="66"/>
      <c r="AW28" s="67"/>
      <c r="AX28" s="66"/>
      <c r="AY28" s="66"/>
      <c r="AZ28" s="67"/>
      <c r="BA28" s="66"/>
      <c r="BB28" s="66"/>
      <c r="BC28" s="67"/>
      <c r="BD28" s="66"/>
      <c r="BE28" s="66"/>
      <c r="BF28" s="67"/>
      <c r="BG28" s="66"/>
      <c r="BH28" s="66"/>
      <c r="BI28" s="67"/>
      <c r="BJ28" s="66"/>
      <c r="BK28" s="66"/>
      <c r="BL28" s="67"/>
      <c r="BM28" s="66"/>
      <c r="BN28" s="66"/>
      <c r="BO28" s="67"/>
      <c r="BP28" s="66"/>
      <c r="BQ28" s="66"/>
      <c r="BR28" s="67"/>
      <c r="BS28" s="66"/>
      <c r="BT28" s="66"/>
      <c r="BU28" s="67"/>
      <c r="BV28" s="66"/>
      <c r="BW28" s="66"/>
      <c r="BX28" s="67"/>
      <c r="BY28" s="66"/>
      <c r="BZ28" s="66"/>
      <c r="CA28" s="67"/>
      <c r="CB28" s="66"/>
      <c r="CC28" s="66"/>
      <c r="CD28" s="67"/>
      <c r="CE28" s="66"/>
      <c r="CF28" s="66"/>
      <c r="CG28" s="67"/>
      <c r="CH28" s="66"/>
    </row>
    <row r="29" spans="1:86" ht="12.75">
      <c r="A29" s="56"/>
      <c r="B29" s="24"/>
      <c r="C29" s="42"/>
      <c r="D29" s="55"/>
      <c r="E29" s="42"/>
      <c r="F29" s="42"/>
      <c r="G29" s="55"/>
      <c r="H29" s="42"/>
      <c r="I29" s="42"/>
      <c r="J29" s="55"/>
      <c r="K29" s="42"/>
      <c r="L29" s="42"/>
      <c r="M29" s="55"/>
      <c r="N29" s="42"/>
      <c r="O29" s="42"/>
      <c r="P29" s="55"/>
      <c r="Q29" s="42"/>
      <c r="R29" s="68"/>
      <c r="S29" s="55"/>
      <c r="T29" s="42"/>
      <c r="U29" s="42"/>
      <c r="V29" s="55"/>
      <c r="W29" s="42"/>
      <c r="X29" s="42"/>
      <c r="Y29" s="55"/>
      <c r="Z29" s="42"/>
      <c r="AA29" s="42"/>
      <c r="AB29" s="55"/>
      <c r="AC29" s="42"/>
      <c r="AD29" s="69"/>
      <c r="AE29" s="59"/>
      <c r="AF29" s="69"/>
      <c r="AG29" s="69"/>
      <c r="AH29" s="59"/>
      <c r="AI29" s="69"/>
      <c r="AJ29" s="69"/>
      <c r="AK29" s="59"/>
      <c r="AL29" s="69"/>
      <c r="AM29" s="69"/>
      <c r="AN29" s="59"/>
      <c r="AO29" s="69"/>
      <c r="AP29" s="69"/>
      <c r="AQ29" s="59"/>
      <c r="AR29" s="69"/>
      <c r="AS29" s="69"/>
      <c r="AT29" s="59"/>
      <c r="AU29" s="69"/>
      <c r="AV29" s="69"/>
      <c r="AW29" s="59"/>
      <c r="AX29" s="69"/>
      <c r="AY29" s="69"/>
      <c r="AZ29" s="59"/>
      <c r="BA29" s="69"/>
      <c r="BB29" s="69"/>
      <c r="BC29" s="59"/>
      <c r="BD29" s="69"/>
      <c r="BE29" s="69"/>
      <c r="BF29" s="59"/>
      <c r="BG29" s="69"/>
      <c r="BH29" s="69"/>
      <c r="BI29" s="59"/>
      <c r="BJ29" s="69"/>
      <c r="BK29" s="69"/>
      <c r="BL29" s="59"/>
      <c r="BM29" s="69"/>
      <c r="BN29" s="69"/>
      <c r="BO29" s="59"/>
      <c r="BP29" s="69"/>
      <c r="BQ29" s="69"/>
      <c r="BR29" s="59"/>
      <c r="BS29" s="69"/>
      <c r="BT29" s="69"/>
      <c r="BU29" s="59"/>
      <c r="BV29" s="69"/>
      <c r="BW29" s="69"/>
      <c r="BX29" s="59"/>
      <c r="BY29" s="69"/>
      <c r="BZ29" s="69"/>
      <c r="CA29" s="59"/>
      <c r="CB29" s="69"/>
      <c r="CC29" s="69"/>
      <c r="CD29" s="59"/>
      <c r="CE29" s="69"/>
      <c r="CF29" s="69"/>
      <c r="CG29" s="59"/>
      <c r="CH29" s="69"/>
    </row>
    <row r="30" spans="1:86" ht="12.75">
      <c r="A30" s="56" t="s">
        <v>37</v>
      </c>
      <c r="B30" s="16"/>
      <c r="C30" s="57"/>
      <c r="D30" s="55"/>
      <c r="E30" s="57"/>
      <c r="F30" s="57"/>
      <c r="G30" s="55"/>
      <c r="H30" s="57"/>
      <c r="I30" s="57"/>
      <c r="J30" s="55"/>
      <c r="K30" s="57"/>
      <c r="L30" s="57"/>
      <c r="M30" s="55"/>
      <c r="N30" s="57"/>
      <c r="O30" s="57"/>
      <c r="P30" s="55"/>
      <c r="Q30" s="57"/>
      <c r="R30" s="55"/>
      <c r="S30" s="55"/>
      <c r="T30" s="57"/>
      <c r="U30" s="57"/>
      <c r="V30" s="55"/>
      <c r="W30" s="57"/>
      <c r="X30" s="57"/>
      <c r="Y30" s="55"/>
      <c r="Z30" s="57"/>
      <c r="AA30" s="57"/>
      <c r="AB30" s="55"/>
      <c r="AC30" s="57"/>
      <c r="AD30" s="58"/>
      <c r="AE30" s="59"/>
      <c r="AF30" s="58"/>
      <c r="AG30" s="58"/>
      <c r="AH30" s="59"/>
      <c r="AI30" s="58"/>
      <c r="AJ30" s="58"/>
      <c r="AK30" s="59"/>
      <c r="AL30" s="58"/>
      <c r="AM30" s="58"/>
      <c r="AN30" s="59"/>
      <c r="AO30" s="58"/>
      <c r="AP30" s="58"/>
      <c r="AQ30" s="59"/>
      <c r="AR30" s="58"/>
      <c r="AS30" s="58"/>
      <c r="AT30" s="59"/>
      <c r="AU30" s="58"/>
      <c r="AV30" s="58"/>
      <c r="AW30" s="59"/>
      <c r="AX30" s="58"/>
      <c r="AY30" s="58"/>
      <c r="AZ30" s="59"/>
      <c r="BA30" s="58"/>
      <c r="BB30" s="58"/>
      <c r="BC30" s="59"/>
      <c r="BD30" s="58"/>
      <c r="BE30" s="58"/>
      <c r="BF30" s="59"/>
      <c r="BG30" s="58"/>
      <c r="BH30" s="58"/>
      <c r="BI30" s="59"/>
      <c r="BJ30" s="58"/>
      <c r="BK30" s="58"/>
      <c r="BL30" s="59"/>
      <c r="BM30" s="58"/>
      <c r="BN30" s="58"/>
      <c r="BO30" s="59"/>
      <c r="BP30" s="58"/>
      <c r="BQ30" s="58"/>
      <c r="BR30" s="59"/>
      <c r="BS30" s="58"/>
      <c r="BT30" s="58"/>
      <c r="BU30" s="59"/>
      <c r="BV30" s="58"/>
      <c r="BW30" s="58"/>
      <c r="BX30" s="59"/>
      <c r="BY30" s="58"/>
      <c r="BZ30" s="58"/>
      <c r="CA30" s="59"/>
      <c r="CB30" s="58"/>
      <c r="CC30" s="58"/>
      <c r="CD30" s="59"/>
      <c r="CE30" s="58"/>
      <c r="CF30" s="58"/>
      <c r="CG30" s="59"/>
      <c r="CH30" s="58"/>
    </row>
    <row r="31" spans="1:86" ht="12.75">
      <c r="A31" s="39" t="s">
        <v>38</v>
      </c>
      <c r="B31" s="40">
        <v>3335</v>
      </c>
      <c r="C31" s="57">
        <v>4654.3</v>
      </c>
      <c r="D31" s="55">
        <v>0</v>
      </c>
      <c r="E31" s="57">
        <v>4654.3</v>
      </c>
      <c r="F31" s="57">
        <f>E31</f>
        <v>4654.3</v>
      </c>
      <c r="G31" s="55">
        <f>H31-F31</f>
        <v>3648.2200000000003</v>
      </c>
      <c r="H31" s="57">
        <v>8302.52</v>
      </c>
      <c r="I31" s="57">
        <f>H31</f>
        <v>8302.52</v>
      </c>
      <c r="J31" s="55">
        <f>K31-I31</f>
        <v>0</v>
      </c>
      <c r="K31" s="57">
        <v>8302.52</v>
      </c>
      <c r="L31" s="57">
        <f>K31</f>
        <v>8302.52</v>
      </c>
      <c r="M31" s="55">
        <f>N31-L31</f>
        <v>3000</v>
      </c>
      <c r="N31" s="57">
        <v>11302.52</v>
      </c>
      <c r="O31" s="57">
        <f>N31</f>
        <v>11302.52</v>
      </c>
      <c r="P31" s="55">
        <f>Q31-O31</f>
        <v>0</v>
      </c>
      <c r="Q31" s="57">
        <v>11302.52</v>
      </c>
      <c r="R31" s="55">
        <f>Q31</f>
        <v>11302.52</v>
      </c>
      <c r="S31" s="55">
        <f>T31-R31</f>
        <v>1306.17</v>
      </c>
      <c r="T31" s="57">
        <v>12608.69</v>
      </c>
      <c r="U31" s="57">
        <f>T31</f>
        <v>12608.69</v>
      </c>
      <c r="V31" s="55">
        <f>W31-U31</f>
        <v>0</v>
      </c>
      <c r="W31" s="57">
        <v>12608.69</v>
      </c>
      <c r="X31" s="57">
        <f>W31</f>
        <v>12608.69</v>
      </c>
      <c r="Y31" s="55">
        <f>Z31-X31</f>
        <v>0</v>
      </c>
      <c r="Z31" s="57">
        <v>12608.69</v>
      </c>
      <c r="AA31" s="57">
        <f>Z31</f>
        <v>12608.69</v>
      </c>
      <c r="AB31" s="55">
        <f>AC31-AA31</f>
        <v>7637.530000000001</v>
      </c>
      <c r="AC31" s="57">
        <v>20246.22</v>
      </c>
      <c r="AD31" s="58"/>
      <c r="AE31" s="59"/>
      <c r="AF31" s="58"/>
      <c r="AG31" s="58"/>
      <c r="AH31" s="59"/>
      <c r="AI31" s="58"/>
      <c r="AJ31" s="58"/>
      <c r="AK31" s="59"/>
      <c r="AL31" s="58"/>
      <c r="AM31" s="58"/>
      <c r="AN31" s="59"/>
      <c r="AO31" s="58"/>
      <c r="AP31" s="58"/>
      <c r="AQ31" s="59"/>
      <c r="AR31" s="58"/>
      <c r="AS31" s="58"/>
      <c r="AT31" s="59"/>
      <c r="AU31" s="58"/>
      <c r="AV31" s="58"/>
      <c r="AW31" s="59"/>
      <c r="AX31" s="58"/>
      <c r="AY31" s="58"/>
      <c r="AZ31" s="59"/>
      <c r="BA31" s="58"/>
      <c r="BB31" s="58"/>
      <c r="BC31" s="59"/>
      <c r="BD31" s="58"/>
      <c r="BE31" s="58"/>
      <c r="BF31" s="59"/>
      <c r="BG31" s="58"/>
      <c r="BH31" s="58"/>
      <c r="BI31" s="59"/>
      <c r="BJ31" s="58"/>
      <c r="BK31" s="58"/>
      <c r="BL31" s="59"/>
      <c r="BM31" s="58"/>
      <c r="BN31" s="58"/>
      <c r="BO31" s="59"/>
      <c r="BP31" s="58"/>
      <c r="BQ31" s="58"/>
      <c r="BR31" s="59"/>
      <c r="BS31" s="58"/>
      <c r="BT31" s="58"/>
      <c r="BU31" s="59"/>
      <c r="BV31" s="58"/>
      <c r="BW31" s="58"/>
      <c r="BX31" s="59"/>
      <c r="BY31" s="58"/>
      <c r="BZ31" s="58"/>
      <c r="CA31" s="59"/>
      <c r="CB31" s="58"/>
      <c r="CC31" s="58"/>
      <c r="CD31" s="59"/>
      <c r="CE31" s="58"/>
      <c r="CF31" s="58"/>
      <c r="CG31" s="59"/>
      <c r="CH31" s="58"/>
    </row>
    <row r="32" spans="1:86" ht="12.75">
      <c r="A32" s="62" t="s">
        <v>39</v>
      </c>
      <c r="B32" s="63">
        <v>3300</v>
      </c>
      <c r="C32" s="64">
        <v>4654.3</v>
      </c>
      <c r="D32" s="65">
        <v>0</v>
      </c>
      <c r="E32" s="64">
        <v>4654.3</v>
      </c>
      <c r="F32" s="64">
        <f aca="true" t="shared" si="17" ref="F32:AC32">SUM(F31:F31)</f>
        <v>4654.3</v>
      </c>
      <c r="G32" s="65">
        <f t="shared" si="17"/>
        <v>3648.2200000000003</v>
      </c>
      <c r="H32" s="64">
        <f t="shared" si="17"/>
        <v>8302.52</v>
      </c>
      <c r="I32" s="64">
        <f t="shared" si="17"/>
        <v>8302.52</v>
      </c>
      <c r="J32" s="65">
        <f t="shared" si="17"/>
        <v>0</v>
      </c>
      <c r="K32" s="64">
        <f t="shared" si="17"/>
        <v>8302.52</v>
      </c>
      <c r="L32" s="64">
        <f t="shared" si="17"/>
        <v>8302.52</v>
      </c>
      <c r="M32" s="65">
        <f t="shared" si="17"/>
        <v>3000</v>
      </c>
      <c r="N32" s="64">
        <f>SUM(N31)</f>
        <v>11302.52</v>
      </c>
      <c r="O32" s="64">
        <f t="shared" si="17"/>
        <v>11302.52</v>
      </c>
      <c r="P32" s="65">
        <f t="shared" si="17"/>
        <v>0</v>
      </c>
      <c r="Q32" s="64">
        <f t="shared" si="17"/>
        <v>11302.52</v>
      </c>
      <c r="R32" s="48">
        <f t="shared" si="17"/>
        <v>11302.52</v>
      </c>
      <c r="S32" s="65">
        <f t="shared" si="17"/>
        <v>1306.17</v>
      </c>
      <c r="T32" s="64">
        <f t="shared" si="17"/>
        <v>12608.69</v>
      </c>
      <c r="U32" s="64">
        <f t="shared" si="17"/>
        <v>12608.69</v>
      </c>
      <c r="V32" s="65">
        <f t="shared" si="17"/>
        <v>0</v>
      </c>
      <c r="W32" s="64">
        <f t="shared" si="17"/>
        <v>12608.69</v>
      </c>
      <c r="X32" s="64">
        <f t="shared" si="17"/>
        <v>12608.69</v>
      </c>
      <c r="Y32" s="65">
        <f t="shared" si="17"/>
        <v>0</v>
      </c>
      <c r="Z32" s="64">
        <f t="shared" si="17"/>
        <v>12608.69</v>
      </c>
      <c r="AA32" s="64">
        <f t="shared" si="17"/>
        <v>12608.69</v>
      </c>
      <c r="AB32" s="65">
        <f t="shared" si="17"/>
        <v>7637.530000000001</v>
      </c>
      <c r="AC32" s="64">
        <f t="shared" si="17"/>
        <v>20246.22</v>
      </c>
      <c r="AD32" s="66"/>
      <c r="AE32" s="67"/>
      <c r="AF32" s="66"/>
      <c r="AG32" s="66"/>
      <c r="AH32" s="67"/>
      <c r="AI32" s="66"/>
      <c r="AJ32" s="66"/>
      <c r="AK32" s="67"/>
      <c r="AL32" s="66"/>
      <c r="AM32" s="66"/>
      <c r="AN32" s="67"/>
      <c r="AO32" s="66"/>
      <c r="AP32" s="66"/>
      <c r="AQ32" s="67"/>
      <c r="AR32" s="66"/>
      <c r="AS32" s="66"/>
      <c r="AT32" s="67"/>
      <c r="AU32" s="66"/>
      <c r="AV32" s="66"/>
      <c r="AW32" s="67"/>
      <c r="AX32" s="66"/>
      <c r="AY32" s="66"/>
      <c r="AZ32" s="67"/>
      <c r="BA32" s="66"/>
      <c r="BB32" s="66"/>
      <c r="BC32" s="67"/>
      <c r="BD32" s="66"/>
      <c r="BE32" s="66"/>
      <c r="BF32" s="67"/>
      <c r="BG32" s="66"/>
      <c r="BH32" s="66"/>
      <c r="BI32" s="67"/>
      <c r="BJ32" s="66"/>
      <c r="BK32" s="66"/>
      <c r="BL32" s="67"/>
      <c r="BM32" s="66"/>
      <c r="BN32" s="66"/>
      <c r="BO32" s="67"/>
      <c r="BP32" s="66"/>
      <c r="BQ32" s="66"/>
      <c r="BR32" s="67"/>
      <c r="BS32" s="66"/>
      <c r="BT32" s="66"/>
      <c r="BU32" s="67"/>
      <c r="BV32" s="66"/>
      <c r="BW32" s="66"/>
      <c r="BX32" s="67"/>
      <c r="BY32" s="66"/>
      <c r="BZ32" s="66"/>
      <c r="CA32" s="67"/>
      <c r="CB32" s="66"/>
      <c r="CC32" s="66"/>
      <c r="CD32" s="67"/>
      <c r="CE32" s="66"/>
      <c r="CF32" s="66"/>
      <c r="CG32" s="67"/>
      <c r="CH32" s="66"/>
    </row>
    <row r="33" spans="1:86" ht="12.75">
      <c r="A33" s="56"/>
      <c r="B33" s="63"/>
      <c r="C33" s="42"/>
      <c r="D33" s="55"/>
      <c r="E33" s="42"/>
      <c r="F33" s="42"/>
      <c r="G33" s="55"/>
      <c r="H33" s="42"/>
      <c r="I33" s="42"/>
      <c r="J33" s="55"/>
      <c r="K33" s="42"/>
      <c r="L33" s="42"/>
      <c r="M33" s="55"/>
      <c r="N33" s="42"/>
      <c r="O33" s="42"/>
      <c r="P33" s="55"/>
      <c r="Q33" s="42"/>
      <c r="R33" s="54"/>
      <c r="S33" s="55"/>
      <c r="T33" s="42"/>
      <c r="U33" s="42"/>
      <c r="V33" s="55"/>
      <c r="W33" s="42"/>
      <c r="X33" s="42"/>
      <c r="Y33" s="55"/>
      <c r="Z33" s="42"/>
      <c r="AA33" s="42"/>
      <c r="AB33" s="55"/>
      <c r="AC33" s="42"/>
      <c r="AD33" s="69"/>
      <c r="AE33" s="59"/>
      <c r="AF33" s="69"/>
      <c r="AG33" s="69"/>
      <c r="AH33" s="59"/>
      <c r="AI33" s="69"/>
      <c r="AJ33" s="69"/>
      <c r="AK33" s="59"/>
      <c r="AL33" s="69"/>
      <c r="AM33" s="69"/>
      <c r="AN33" s="59"/>
      <c r="AO33" s="69"/>
      <c r="AP33" s="69"/>
      <c r="AQ33" s="59"/>
      <c r="AR33" s="69"/>
      <c r="AS33" s="69"/>
      <c r="AT33" s="59"/>
      <c r="AU33" s="69"/>
      <c r="AV33" s="69"/>
      <c r="AW33" s="59"/>
      <c r="AX33" s="69"/>
      <c r="AY33" s="69"/>
      <c r="AZ33" s="59"/>
      <c r="BA33" s="69"/>
      <c r="BB33" s="69"/>
      <c r="BC33" s="59"/>
      <c r="BD33" s="69"/>
      <c r="BE33" s="69"/>
      <c r="BF33" s="59"/>
      <c r="BG33" s="69"/>
      <c r="BH33" s="69"/>
      <c r="BI33" s="59"/>
      <c r="BJ33" s="69"/>
      <c r="BK33" s="69"/>
      <c r="BL33" s="59"/>
      <c r="BM33" s="69"/>
      <c r="BN33" s="69"/>
      <c r="BO33" s="59"/>
      <c r="BP33" s="69"/>
      <c r="BQ33" s="69"/>
      <c r="BR33" s="59"/>
      <c r="BS33" s="69"/>
      <c r="BT33" s="69"/>
      <c r="BU33" s="59"/>
      <c r="BV33" s="69"/>
      <c r="BW33" s="69"/>
      <c r="BX33" s="59"/>
      <c r="BY33" s="69"/>
      <c r="BZ33" s="69"/>
      <c r="CA33" s="59"/>
      <c r="CB33" s="69"/>
      <c r="CC33" s="69"/>
      <c r="CD33" s="59"/>
      <c r="CE33" s="69"/>
      <c r="CF33" s="69"/>
      <c r="CG33" s="59"/>
      <c r="CH33" s="69"/>
    </row>
    <row r="34" spans="1:86" ht="15">
      <c r="A34" s="36" t="s">
        <v>40</v>
      </c>
      <c r="B34" s="70"/>
      <c r="C34" s="48">
        <v>12934524.540000003</v>
      </c>
      <c r="D34" s="48">
        <v>-53783.18</v>
      </c>
      <c r="E34" s="48">
        <v>12880741.360000001</v>
      </c>
      <c r="F34" s="48">
        <f>F28+F32+F13</f>
        <v>12880741.360000001</v>
      </c>
      <c r="G34" s="48">
        <f>G28+G32</f>
        <v>482192.28999999986</v>
      </c>
      <c r="H34" s="71">
        <f>SUM(H32,H28,H13)</f>
        <v>13307693.47</v>
      </c>
      <c r="I34" s="48">
        <f>I28+I32+I13</f>
        <v>13307693.47</v>
      </c>
      <c r="J34" s="48">
        <f>J28+J32</f>
        <v>3943.6999999997206</v>
      </c>
      <c r="K34" s="48">
        <f>SUM(K32,K28,K13)</f>
        <v>13311637.170000002</v>
      </c>
      <c r="L34" s="48">
        <f>SUM(L32,L28,L13)</f>
        <v>13311637.170000002</v>
      </c>
      <c r="M34" s="48">
        <f>SUM(M32,M28,M13)</f>
        <v>-79563.9499999998</v>
      </c>
      <c r="N34" s="48">
        <f>SUM(N32,N28,N13)</f>
        <v>13232073.219999999</v>
      </c>
      <c r="O34" s="48">
        <f>SUM(O32,O28,O13)</f>
        <v>13232073.219999999</v>
      </c>
      <c r="P34" s="48">
        <f>P28+P32</f>
        <v>6249.97000000003</v>
      </c>
      <c r="Q34" s="48">
        <f>SUM(Q32,Q28,Q13)</f>
        <v>13238323.190000001</v>
      </c>
      <c r="R34" s="48">
        <f>SUM(R32,R28,R13)</f>
        <v>13238323.190000001</v>
      </c>
      <c r="S34" s="48">
        <f>S28+S32</f>
        <v>1391.6900000000187</v>
      </c>
      <c r="T34" s="48">
        <f>SUM(T32,T28,T13)</f>
        <v>13239714.88</v>
      </c>
      <c r="U34" s="48">
        <f>SUM(U32,U28,U13)</f>
        <v>13239714.88</v>
      </c>
      <c r="V34" s="48">
        <f>V28+V32</f>
        <v>49005.909999999916</v>
      </c>
      <c r="W34" s="48">
        <f>SUM(W32,W28,W13)</f>
        <v>13288720.790000001</v>
      </c>
      <c r="X34" s="48">
        <f>SUM(X32,X28,X13)</f>
        <v>13288720.790000001</v>
      </c>
      <c r="Y34" s="48">
        <f>Y28+Y32</f>
        <v>109531.79000000004</v>
      </c>
      <c r="Z34" s="48">
        <f>SUM(Z32,Z28,Z13)</f>
        <v>13398252.58</v>
      </c>
      <c r="AA34" s="48">
        <f>SUM(AA32,AA28,AA13)</f>
        <v>13398252.58</v>
      </c>
      <c r="AB34" s="48">
        <f>AB28+AB32</f>
        <v>396927.5999999998</v>
      </c>
      <c r="AC34" s="48">
        <f>SUM(AC32,AC28,AC13)</f>
        <v>13795180.180000002</v>
      </c>
      <c r="AD34" s="72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</row>
    <row r="35" spans="1:86" ht="14.25">
      <c r="A35" s="74"/>
      <c r="B35" s="75"/>
      <c r="C35" s="76"/>
      <c r="D35" s="77"/>
      <c r="E35" s="76"/>
      <c r="F35" s="76"/>
      <c r="G35" s="77"/>
      <c r="H35" s="76"/>
      <c r="I35" s="76"/>
      <c r="J35" s="77"/>
      <c r="K35" s="76"/>
      <c r="L35" s="76"/>
      <c r="M35" s="77"/>
      <c r="N35" s="76"/>
      <c r="O35" s="76"/>
      <c r="P35" s="77"/>
      <c r="Q35" s="76"/>
      <c r="R35" s="78"/>
      <c r="S35" s="77"/>
      <c r="T35" s="76"/>
      <c r="U35" s="76"/>
      <c r="V35" s="77"/>
      <c r="W35" s="76"/>
      <c r="X35" s="76"/>
      <c r="Y35" s="77"/>
      <c r="Z35" s="76"/>
      <c r="AA35" s="76"/>
      <c r="AB35" s="77"/>
      <c r="AC35" s="76"/>
      <c r="AD35" s="79"/>
      <c r="AE35" s="80"/>
      <c r="AF35" s="79"/>
      <c r="AG35" s="79"/>
      <c r="AH35" s="80"/>
      <c r="AI35" s="79"/>
      <c r="AJ35" s="79"/>
      <c r="AK35" s="80"/>
      <c r="AL35" s="79"/>
      <c r="AM35" s="79"/>
      <c r="AN35" s="80"/>
      <c r="AO35" s="79"/>
      <c r="AP35" s="79"/>
      <c r="AQ35" s="80"/>
      <c r="AR35" s="79"/>
      <c r="AS35" s="79"/>
      <c r="AT35" s="80"/>
      <c r="AU35" s="79"/>
      <c r="AV35" s="79"/>
      <c r="AW35" s="80"/>
      <c r="AX35" s="79"/>
      <c r="AY35" s="79"/>
      <c r="AZ35" s="80"/>
      <c r="BA35" s="79"/>
      <c r="BB35" s="79"/>
      <c r="BC35" s="80"/>
      <c r="BD35" s="79"/>
      <c r="BE35" s="79"/>
      <c r="BF35" s="80"/>
      <c r="BG35" s="79"/>
      <c r="BH35" s="79"/>
      <c r="BI35" s="80"/>
      <c r="BJ35" s="79"/>
      <c r="BK35" s="79"/>
      <c r="BL35" s="80"/>
      <c r="BM35" s="79"/>
      <c r="BN35" s="79"/>
      <c r="BO35" s="80"/>
      <c r="BP35" s="79"/>
      <c r="BQ35" s="79"/>
      <c r="BR35" s="80"/>
      <c r="BS35" s="79"/>
      <c r="BT35" s="79"/>
      <c r="BU35" s="80"/>
      <c r="BV35" s="79"/>
      <c r="BW35" s="79"/>
      <c r="BX35" s="80"/>
      <c r="BY35" s="79"/>
      <c r="BZ35" s="79"/>
      <c r="CA35" s="80"/>
      <c r="CB35" s="79"/>
      <c r="CC35" s="79"/>
      <c r="CD35" s="80"/>
      <c r="CE35" s="79"/>
      <c r="CF35" s="79"/>
      <c r="CG35" s="80"/>
      <c r="CH35" s="79"/>
    </row>
    <row r="36" spans="1:86" ht="15">
      <c r="A36" s="62" t="s">
        <v>41</v>
      </c>
      <c r="B36" s="63">
        <v>2800</v>
      </c>
      <c r="C36" s="81">
        <v>314876.25</v>
      </c>
      <c r="D36" s="81"/>
      <c r="E36" s="81">
        <v>314876.25</v>
      </c>
      <c r="F36" s="81">
        <f>E36</f>
        <v>314876.25</v>
      </c>
      <c r="G36" s="81">
        <v>0</v>
      </c>
      <c r="H36" s="81">
        <v>521920</v>
      </c>
      <c r="I36" s="81">
        <f>H36</f>
        <v>521920</v>
      </c>
      <c r="J36" s="81">
        <v>0</v>
      </c>
      <c r="K36" s="81">
        <v>521920</v>
      </c>
      <c r="L36" s="81">
        <f>K36</f>
        <v>521920</v>
      </c>
      <c r="M36" s="81">
        <v>0</v>
      </c>
      <c r="N36" s="81">
        <v>521920</v>
      </c>
      <c r="O36" s="81">
        <f>N36</f>
        <v>521920</v>
      </c>
      <c r="P36" s="81">
        <v>0</v>
      </c>
      <c r="Q36" s="81">
        <v>521920</v>
      </c>
      <c r="R36" s="82">
        <f>Q36</f>
        <v>521920</v>
      </c>
      <c r="S36" s="81">
        <v>0</v>
      </c>
      <c r="T36" s="81">
        <v>521920</v>
      </c>
      <c r="U36" s="81">
        <f>T36</f>
        <v>521920</v>
      </c>
      <c r="V36" s="81">
        <v>0</v>
      </c>
      <c r="W36" s="81">
        <v>521920</v>
      </c>
      <c r="X36" s="81">
        <f>W36</f>
        <v>521920</v>
      </c>
      <c r="Y36" s="81">
        <v>0</v>
      </c>
      <c r="Z36" s="81">
        <v>521920</v>
      </c>
      <c r="AA36" s="81">
        <f>Z36</f>
        <v>521920</v>
      </c>
      <c r="AB36" s="81">
        <v>0</v>
      </c>
      <c r="AC36" s="81">
        <v>589800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</row>
    <row r="37" spans="1:86" ht="12.75">
      <c r="A37" s="84"/>
      <c r="B37" s="85"/>
      <c r="C37" s="42"/>
      <c r="D37" s="55"/>
      <c r="E37" s="42"/>
      <c r="F37" s="42"/>
      <c r="G37" s="55"/>
      <c r="H37" s="42"/>
      <c r="I37" s="42"/>
      <c r="J37" s="55"/>
      <c r="K37" s="42"/>
      <c r="L37" s="42"/>
      <c r="M37" s="55"/>
      <c r="N37" s="42"/>
      <c r="O37" s="42"/>
      <c r="P37" s="55"/>
      <c r="Q37" s="42"/>
      <c r="R37" s="54"/>
      <c r="S37" s="55"/>
      <c r="T37" s="42"/>
      <c r="U37" s="42"/>
      <c r="V37" s="55"/>
      <c r="W37" s="42"/>
      <c r="X37" s="42"/>
      <c r="Y37" s="55"/>
      <c r="Z37" s="42"/>
      <c r="AA37" s="42"/>
      <c r="AB37" s="55"/>
      <c r="AC37" s="42"/>
      <c r="AD37" s="69"/>
      <c r="AE37" s="59"/>
      <c r="AF37" s="69"/>
      <c r="AG37" s="69"/>
      <c r="AH37" s="59"/>
      <c r="AI37" s="69"/>
      <c r="AJ37" s="69"/>
      <c r="AK37" s="59"/>
      <c r="AL37" s="69"/>
      <c r="AM37" s="69"/>
      <c r="AN37" s="59"/>
      <c r="AO37" s="69"/>
      <c r="AP37" s="69"/>
      <c r="AQ37" s="59"/>
      <c r="AR37" s="69"/>
      <c r="AS37" s="69"/>
      <c r="AT37" s="59"/>
      <c r="AU37" s="69"/>
      <c r="AV37" s="69"/>
      <c r="AW37" s="59"/>
      <c r="AX37" s="69"/>
      <c r="AY37" s="69"/>
      <c r="AZ37" s="59"/>
      <c r="BA37" s="69"/>
      <c r="BB37" s="69"/>
      <c r="BC37" s="59"/>
      <c r="BD37" s="69"/>
      <c r="BE37" s="69"/>
      <c r="BF37" s="59"/>
      <c r="BG37" s="69"/>
      <c r="BH37" s="69"/>
      <c r="BI37" s="59"/>
      <c r="BJ37" s="69"/>
      <c r="BK37" s="69"/>
      <c r="BL37" s="59"/>
      <c r="BM37" s="69"/>
      <c r="BN37" s="69"/>
      <c r="BO37" s="59"/>
      <c r="BP37" s="69"/>
      <c r="BQ37" s="69"/>
      <c r="BR37" s="59"/>
      <c r="BS37" s="69"/>
      <c r="BT37" s="69"/>
      <c r="BU37" s="59"/>
      <c r="BV37" s="69"/>
      <c r="BW37" s="69"/>
      <c r="BX37" s="59"/>
      <c r="BY37" s="69"/>
      <c r="BZ37" s="69"/>
      <c r="CA37" s="59"/>
      <c r="CB37" s="69"/>
      <c r="CC37" s="69"/>
      <c r="CD37" s="59"/>
      <c r="CE37" s="69"/>
      <c r="CF37" s="69"/>
      <c r="CG37" s="59"/>
      <c r="CH37" s="69"/>
    </row>
    <row r="38" spans="1:86" ht="14.25">
      <c r="A38" s="86" t="s">
        <v>42</v>
      </c>
      <c r="B38" s="40"/>
      <c r="C38" s="87">
        <v>13249400.790000003</v>
      </c>
      <c r="D38" s="87">
        <v>-53783.18</v>
      </c>
      <c r="E38" s="87">
        <v>13195617.610000001</v>
      </c>
      <c r="F38" s="87">
        <f>F34+F36</f>
        <v>13195617.610000001</v>
      </c>
      <c r="G38" s="87">
        <f aca="true" t="shared" si="18" ref="G38:AC38">G34+G36</f>
        <v>482192.28999999986</v>
      </c>
      <c r="H38" s="87">
        <f>SUM(H36,H34)+1</f>
        <v>13829614.47</v>
      </c>
      <c r="I38" s="87">
        <f>SUM(H38)</f>
        <v>13829614.47</v>
      </c>
      <c r="J38" s="87">
        <f>J34+J36-1</f>
        <v>3942.6999999997206</v>
      </c>
      <c r="K38" s="87">
        <f t="shared" si="18"/>
        <v>13833557.170000002</v>
      </c>
      <c r="L38" s="87">
        <f>L34+L36</f>
        <v>13833557.170000002</v>
      </c>
      <c r="M38" s="87">
        <f t="shared" si="18"/>
        <v>-79563.9499999998</v>
      </c>
      <c r="N38" s="87">
        <f t="shared" si="18"/>
        <v>13753993.219999999</v>
      </c>
      <c r="O38" s="87">
        <f>O34+O36</f>
        <v>13753993.219999999</v>
      </c>
      <c r="P38" s="87">
        <f t="shared" si="18"/>
        <v>6249.97000000003</v>
      </c>
      <c r="Q38" s="87">
        <f t="shared" si="18"/>
        <v>13760243.190000001</v>
      </c>
      <c r="R38" s="88">
        <f>R34+R36</f>
        <v>13760243.190000001</v>
      </c>
      <c r="S38" s="87">
        <f t="shared" si="18"/>
        <v>1391.6900000000187</v>
      </c>
      <c r="T38" s="87">
        <f t="shared" si="18"/>
        <v>13761634.88</v>
      </c>
      <c r="U38" s="87">
        <f>U34+U36</f>
        <v>13761634.88</v>
      </c>
      <c r="V38" s="87">
        <f t="shared" si="18"/>
        <v>49005.909999999916</v>
      </c>
      <c r="W38" s="87">
        <f t="shared" si="18"/>
        <v>13810640.790000001</v>
      </c>
      <c r="X38" s="87">
        <f>W38</f>
        <v>13810640.790000001</v>
      </c>
      <c r="Y38" s="87">
        <f t="shared" si="18"/>
        <v>109531.79000000004</v>
      </c>
      <c r="Z38" s="87">
        <f t="shared" si="18"/>
        <v>13920172.58</v>
      </c>
      <c r="AA38" s="87">
        <f>AA34+AA36</f>
        <v>13920172.58</v>
      </c>
      <c r="AB38" s="87">
        <f t="shared" si="18"/>
        <v>396927.5999999998</v>
      </c>
      <c r="AC38" s="87">
        <f t="shared" si="18"/>
        <v>14384980.180000002</v>
      </c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</row>
    <row r="39" spans="1:86" ht="12.75">
      <c r="A39" s="15"/>
      <c r="B39" s="34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90"/>
      <c r="AE39" s="26"/>
      <c r="AF39" s="90"/>
      <c r="AG39" s="90"/>
      <c r="AH39" s="26"/>
      <c r="AI39" s="90"/>
      <c r="AJ39" s="90"/>
      <c r="AK39" s="26"/>
      <c r="AL39" s="90"/>
      <c r="AM39" s="90"/>
      <c r="AN39" s="26"/>
      <c r="AO39" s="90"/>
      <c r="AP39" s="90"/>
      <c r="AQ39" s="26"/>
      <c r="AR39" s="90"/>
      <c r="AS39" s="90"/>
      <c r="AT39" s="26"/>
      <c r="AU39" s="90"/>
      <c r="AV39" s="90"/>
      <c r="AW39" s="26"/>
      <c r="AX39" s="90"/>
      <c r="AY39" s="90"/>
      <c r="AZ39" s="26"/>
      <c r="BA39" s="90"/>
      <c r="BB39" s="90"/>
      <c r="BC39" s="26"/>
      <c r="BD39" s="90"/>
      <c r="BE39" s="90"/>
      <c r="BF39" s="26"/>
      <c r="BG39" s="90"/>
      <c r="BH39" s="90"/>
      <c r="BI39" s="26"/>
      <c r="BJ39" s="90"/>
      <c r="BK39" s="90"/>
      <c r="BL39" s="26"/>
      <c r="BM39" s="90"/>
      <c r="BN39" s="90"/>
      <c r="BO39" s="26"/>
      <c r="BP39" s="90"/>
      <c r="BQ39" s="90"/>
      <c r="BR39" s="26"/>
      <c r="BS39" s="90"/>
      <c r="BT39" s="90"/>
      <c r="BU39" s="26"/>
      <c r="BV39" s="90"/>
      <c r="BW39" s="90"/>
      <c r="BX39" s="26"/>
      <c r="BY39" s="90"/>
      <c r="BZ39" s="90"/>
      <c r="CA39" s="26"/>
      <c r="CB39" s="90"/>
      <c r="CC39" s="90"/>
      <c r="CD39" s="26"/>
      <c r="CE39" s="90"/>
      <c r="CF39" s="90"/>
      <c r="CG39" s="26"/>
      <c r="CH39" s="90"/>
    </row>
    <row r="40" spans="1:86" ht="15.75">
      <c r="A40" s="35" t="s">
        <v>43</v>
      </c>
      <c r="B40" s="9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46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92"/>
      <c r="AE40" s="31"/>
      <c r="AF40" s="92"/>
      <c r="AG40" s="92"/>
      <c r="AH40" s="31"/>
      <c r="AI40" s="92"/>
      <c r="AJ40" s="92"/>
      <c r="AK40" s="31"/>
      <c r="AL40" s="92"/>
      <c r="AM40" s="92"/>
      <c r="AN40" s="31"/>
      <c r="AO40" s="92"/>
      <c r="AP40" s="92"/>
      <c r="AQ40" s="31"/>
      <c r="AR40" s="92"/>
      <c r="AS40" s="92"/>
      <c r="AT40" s="31"/>
      <c r="AU40" s="92"/>
      <c r="AV40" s="92"/>
      <c r="AW40" s="31"/>
      <c r="AX40" s="92"/>
      <c r="AY40" s="92"/>
      <c r="AZ40" s="31"/>
      <c r="BA40" s="92"/>
      <c r="BB40" s="92"/>
      <c r="BC40" s="31"/>
      <c r="BD40" s="92"/>
      <c r="BE40" s="92"/>
      <c r="BF40" s="31"/>
      <c r="BG40" s="92"/>
      <c r="BH40" s="92"/>
      <c r="BI40" s="31"/>
      <c r="BJ40" s="92"/>
      <c r="BK40" s="92"/>
      <c r="BL40" s="31"/>
      <c r="BM40" s="92"/>
      <c r="BN40" s="92"/>
      <c r="BO40" s="31"/>
      <c r="BP40" s="92"/>
      <c r="BQ40" s="92"/>
      <c r="BR40" s="31"/>
      <c r="BS40" s="92"/>
      <c r="BT40" s="92"/>
      <c r="BU40" s="31"/>
      <c r="BV40" s="92"/>
      <c r="BW40" s="92"/>
      <c r="BX40" s="31"/>
      <c r="BY40" s="92"/>
      <c r="BZ40" s="92"/>
      <c r="CA40" s="31"/>
      <c r="CB40" s="92"/>
      <c r="CC40" s="92"/>
      <c r="CD40" s="31"/>
      <c r="CE40" s="92"/>
      <c r="CF40" s="92"/>
      <c r="CG40" s="31"/>
      <c r="CH40" s="92"/>
    </row>
    <row r="41" spans="1:86" ht="12.75">
      <c r="A41" s="93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</row>
    <row r="42" spans="1:86" ht="12.75">
      <c r="A42" s="98" t="s">
        <v>44</v>
      </c>
      <c r="B42" s="2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</row>
    <row r="43" spans="1:86" ht="12.75">
      <c r="A43" s="99" t="s">
        <v>45</v>
      </c>
      <c r="B43" s="40">
        <v>100</v>
      </c>
      <c r="C43" s="42">
        <v>5749801.5</v>
      </c>
      <c r="D43" s="42">
        <v>-3230.8799999998882</v>
      </c>
      <c r="E43" s="42">
        <v>5746570.62</v>
      </c>
      <c r="F43" s="42">
        <f aca="true" t="shared" si="19" ref="F43:F49">E43</f>
        <v>5746570.62</v>
      </c>
      <c r="G43" s="42">
        <f aca="true" t="shared" si="20" ref="G43:G49">H43-F43</f>
        <v>-547494.1000000006</v>
      </c>
      <c r="H43" s="42">
        <v>5199076.52</v>
      </c>
      <c r="I43" s="42">
        <f aca="true" t="shared" si="21" ref="I43:I49">H43</f>
        <v>5199076.52</v>
      </c>
      <c r="J43" s="42">
        <f aca="true" t="shared" si="22" ref="J43:J49">K43-I43</f>
        <v>0</v>
      </c>
      <c r="K43" s="42">
        <v>5199076.52</v>
      </c>
      <c r="L43" s="42">
        <f aca="true" t="shared" si="23" ref="L43:L49">K43</f>
        <v>5199076.52</v>
      </c>
      <c r="M43" s="42">
        <f aca="true" t="shared" si="24" ref="M43:M49">N43-L43</f>
        <v>542213.6400000006</v>
      </c>
      <c r="N43" s="42">
        <v>5741290.16</v>
      </c>
      <c r="O43" s="42">
        <f aca="true" t="shared" si="25" ref="O43:O49">N43</f>
        <v>5741290.16</v>
      </c>
      <c r="P43" s="42">
        <f aca="true" t="shared" si="26" ref="P43:P49">Q43-O43</f>
        <v>11339.78000000026</v>
      </c>
      <c r="Q43" s="42">
        <v>5752629.94</v>
      </c>
      <c r="R43" s="54">
        <f aca="true" t="shared" si="27" ref="R43:R49">Q43</f>
        <v>5752629.94</v>
      </c>
      <c r="S43" s="42">
        <f aca="true" t="shared" si="28" ref="S43:S49">T43-R43</f>
        <v>2019.8799999998882</v>
      </c>
      <c r="T43" s="42">
        <v>5754649.82</v>
      </c>
      <c r="U43" s="42">
        <f>T43</f>
        <v>5754649.82</v>
      </c>
      <c r="V43" s="42">
        <f aca="true" t="shared" si="29" ref="V43:V49">W43-U43</f>
        <v>-3011.7900000000373</v>
      </c>
      <c r="W43" s="42">
        <v>5751638.03</v>
      </c>
      <c r="X43" s="42">
        <f aca="true" t="shared" si="30" ref="X43:X49">W43</f>
        <v>5751638.03</v>
      </c>
      <c r="Y43" s="42">
        <f aca="true" t="shared" si="31" ref="Y43:Y49">Z43-X43</f>
        <v>-827.1299999998882</v>
      </c>
      <c r="Z43" s="42">
        <v>5750810.9</v>
      </c>
      <c r="AA43" s="42">
        <f aca="true" t="shared" si="32" ref="AA43:AA49">Z43</f>
        <v>5750810.9</v>
      </c>
      <c r="AB43" s="42">
        <f aca="true" t="shared" si="33" ref="AB43:AB49">AC43-AA43</f>
        <v>102711.33000000007</v>
      </c>
      <c r="AC43" s="42">
        <v>5853522.23</v>
      </c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</row>
    <row r="44" spans="1:86" ht="12.75">
      <c r="A44" s="99" t="s">
        <v>46</v>
      </c>
      <c r="B44" s="40">
        <v>200</v>
      </c>
      <c r="C44" s="42">
        <v>1549689.83</v>
      </c>
      <c r="D44" s="42">
        <v>-900.5900000000838</v>
      </c>
      <c r="E44" s="42">
        <v>1548789.24</v>
      </c>
      <c r="F44" s="42">
        <f t="shared" si="19"/>
        <v>1548789.24</v>
      </c>
      <c r="G44" s="42">
        <f t="shared" si="20"/>
        <v>-216135.09000000008</v>
      </c>
      <c r="H44" s="42">
        <v>1332654.15</v>
      </c>
      <c r="I44" s="42">
        <f t="shared" si="21"/>
        <v>1332654.15</v>
      </c>
      <c r="J44" s="42">
        <f t="shared" si="22"/>
        <v>0</v>
      </c>
      <c r="K44" s="42">
        <v>1332654.15</v>
      </c>
      <c r="L44" s="42">
        <f t="shared" si="23"/>
        <v>1332654.15</v>
      </c>
      <c r="M44" s="42">
        <f t="shared" si="24"/>
        <v>274160.89000000013</v>
      </c>
      <c r="N44" s="42">
        <v>1606815.04</v>
      </c>
      <c r="O44" s="42">
        <f t="shared" si="25"/>
        <v>1606815.04</v>
      </c>
      <c r="P44" s="42">
        <f t="shared" si="26"/>
        <v>4016.219999999972</v>
      </c>
      <c r="Q44" s="42">
        <v>1610831.26</v>
      </c>
      <c r="R44" s="54">
        <f t="shared" si="27"/>
        <v>1610831.26</v>
      </c>
      <c r="S44" s="42">
        <f t="shared" si="28"/>
        <v>480.1199999998789</v>
      </c>
      <c r="T44" s="42">
        <v>1611311.38</v>
      </c>
      <c r="U44" s="42">
        <f>T44</f>
        <v>1611311.38</v>
      </c>
      <c r="V44" s="42">
        <f t="shared" si="29"/>
        <v>1952.5500000000466</v>
      </c>
      <c r="W44" s="42">
        <v>1613263.93</v>
      </c>
      <c r="X44" s="42">
        <f t="shared" si="30"/>
        <v>1613263.93</v>
      </c>
      <c r="Y44" s="42">
        <f t="shared" si="31"/>
        <v>3893.1999999999534</v>
      </c>
      <c r="Z44" s="42">
        <v>1617157.13</v>
      </c>
      <c r="AA44" s="42">
        <f t="shared" si="32"/>
        <v>1617157.13</v>
      </c>
      <c r="AB44" s="42">
        <f t="shared" si="33"/>
        <v>-62708.279999999795</v>
      </c>
      <c r="AC44" s="42">
        <v>1554448.85</v>
      </c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</row>
    <row r="45" spans="1:86" ht="12.75">
      <c r="A45" s="99" t="s">
        <v>47</v>
      </c>
      <c r="B45" s="40">
        <v>300</v>
      </c>
      <c r="C45" s="42">
        <v>552325.33</v>
      </c>
      <c r="D45" s="42">
        <v>-1584.9099999999162</v>
      </c>
      <c r="E45" s="42">
        <v>550740.42</v>
      </c>
      <c r="F45" s="42">
        <f t="shared" si="19"/>
        <v>550740.42</v>
      </c>
      <c r="G45" s="42">
        <f t="shared" si="20"/>
        <v>2960.6300000000047</v>
      </c>
      <c r="H45" s="42">
        <v>553701.05</v>
      </c>
      <c r="I45" s="42">
        <f t="shared" si="21"/>
        <v>553701.05</v>
      </c>
      <c r="J45" s="42">
        <f t="shared" si="22"/>
        <v>55642.05999999994</v>
      </c>
      <c r="K45" s="42">
        <v>609343.11</v>
      </c>
      <c r="L45" s="42">
        <f t="shared" si="23"/>
        <v>609343.11</v>
      </c>
      <c r="M45" s="42">
        <f t="shared" si="24"/>
        <v>-13570.25</v>
      </c>
      <c r="N45" s="42">
        <v>595772.86</v>
      </c>
      <c r="O45" s="42">
        <f t="shared" si="25"/>
        <v>595772.86</v>
      </c>
      <c r="P45" s="42">
        <f t="shared" si="26"/>
        <v>-1870.7700000000186</v>
      </c>
      <c r="Q45" s="42">
        <v>593902.09</v>
      </c>
      <c r="R45" s="54">
        <f t="shared" si="27"/>
        <v>593902.09</v>
      </c>
      <c r="S45" s="42">
        <f t="shared" si="28"/>
        <v>24519.790000000037</v>
      </c>
      <c r="T45" s="42">
        <v>618421.88</v>
      </c>
      <c r="U45" s="42">
        <f>T45</f>
        <v>618421.88</v>
      </c>
      <c r="V45" s="42">
        <f t="shared" si="29"/>
        <v>-22541.719999999972</v>
      </c>
      <c r="W45" s="42">
        <v>595880.16</v>
      </c>
      <c r="X45" s="42">
        <f t="shared" si="30"/>
        <v>595880.16</v>
      </c>
      <c r="Y45" s="42">
        <f t="shared" si="31"/>
        <v>-58271.859999999986</v>
      </c>
      <c r="Z45" s="42">
        <v>537608.3</v>
      </c>
      <c r="AA45" s="42">
        <f t="shared" si="32"/>
        <v>537608.3</v>
      </c>
      <c r="AB45" s="42">
        <f t="shared" si="33"/>
        <v>-149154.32000000007</v>
      </c>
      <c r="AC45" s="42">
        <v>388453.98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</row>
    <row r="46" spans="1:86" ht="12.75">
      <c r="A46" s="99" t="s">
        <v>48</v>
      </c>
      <c r="B46" s="40">
        <v>400</v>
      </c>
      <c r="C46" s="42">
        <v>0</v>
      </c>
      <c r="D46" s="42">
        <v>0</v>
      </c>
      <c r="E46" s="42">
        <v>0</v>
      </c>
      <c r="F46" s="42">
        <f t="shared" si="19"/>
        <v>0</v>
      </c>
      <c r="G46" s="42">
        <f t="shared" si="20"/>
        <v>4000</v>
      </c>
      <c r="H46" s="42">
        <v>4000</v>
      </c>
      <c r="I46" s="42">
        <f t="shared" si="21"/>
        <v>4000</v>
      </c>
      <c r="J46" s="42">
        <f t="shared" si="22"/>
        <v>-1000</v>
      </c>
      <c r="K46" s="42">
        <v>3000</v>
      </c>
      <c r="L46" s="42">
        <f t="shared" si="23"/>
        <v>3000</v>
      </c>
      <c r="M46" s="42">
        <f t="shared" si="24"/>
        <v>0</v>
      </c>
      <c r="N46" s="42">
        <v>3000</v>
      </c>
      <c r="O46" s="42">
        <f t="shared" si="25"/>
        <v>3000</v>
      </c>
      <c r="P46" s="42">
        <f t="shared" si="26"/>
        <v>0</v>
      </c>
      <c r="Q46" s="42">
        <v>3000</v>
      </c>
      <c r="R46" s="54">
        <f t="shared" si="27"/>
        <v>3000</v>
      </c>
      <c r="S46" s="42">
        <f t="shared" si="28"/>
        <v>0</v>
      </c>
      <c r="T46" s="42">
        <v>3000</v>
      </c>
      <c r="U46" s="42">
        <v>3000</v>
      </c>
      <c r="V46" s="42">
        <f t="shared" si="29"/>
        <v>0</v>
      </c>
      <c r="W46" s="42">
        <v>3000</v>
      </c>
      <c r="X46" s="42">
        <f t="shared" si="30"/>
        <v>3000</v>
      </c>
      <c r="Y46" s="42">
        <f t="shared" si="31"/>
        <v>0</v>
      </c>
      <c r="Z46" s="42">
        <v>3000</v>
      </c>
      <c r="AA46" s="42">
        <f t="shared" si="32"/>
        <v>3000</v>
      </c>
      <c r="AB46" s="42">
        <f t="shared" si="33"/>
        <v>1000</v>
      </c>
      <c r="AC46" s="42">
        <v>4000</v>
      </c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</row>
    <row r="47" spans="1:86" ht="12.75">
      <c r="A47" s="99" t="s">
        <v>49</v>
      </c>
      <c r="B47" s="40">
        <v>500</v>
      </c>
      <c r="C47" s="42">
        <v>300628.33</v>
      </c>
      <c r="D47" s="42">
        <v>-4981.63</v>
      </c>
      <c r="E47" s="42">
        <v>295646.7</v>
      </c>
      <c r="F47" s="42">
        <f t="shared" si="19"/>
        <v>295646.7</v>
      </c>
      <c r="G47" s="42">
        <f t="shared" si="20"/>
        <v>460169.61999999994</v>
      </c>
      <c r="H47" s="42">
        <v>755816.32</v>
      </c>
      <c r="I47" s="42">
        <f t="shared" si="21"/>
        <v>755816.32</v>
      </c>
      <c r="J47" s="42">
        <f t="shared" si="22"/>
        <v>53782.060000000056</v>
      </c>
      <c r="K47" s="42">
        <v>809598.38</v>
      </c>
      <c r="L47" s="42">
        <f t="shared" si="23"/>
        <v>809598.38</v>
      </c>
      <c r="M47" s="42">
        <f t="shared" si="24"/>
        <v>-13275.699999999953</v>
      </c>
      <c r="N47" s="42">
        <v>796322.68</v>
      </c>
      <c r="O47" s="42">
        <f t="shared" si="25"/>
        <v>796322.68</v>
      </c>
      <c r="P47" s="42">
        <f t="shared" si="26"/>
        <v>-61176.28000000003</v>
      </c>
      <c r="Q47" s="42">
        <v>735146.4</v>
      </c>
      <c r="R47" s="54">
        <f t="shared" si="27"/>
        <v>735146.4</v>
      </c>
      <c r="S47" s="42">
        <f t="shared" si="28"/>
        <v>-17713.95000000007</v>
      </c>
      <c r="T47" s="42">
        <v>717432.45</v>
      </c>
      <c r="U47" s="42">
        <v>717432.45</v>
      </c>
      <c r="V47" s="42">
        <f t="shared" si="29"/>
        <v>83884.92000000004</v>
      </c>
      <c r="W47" s="42">
        <v>801317.37</v>
      </c>
      <c r="X47" s="42">
        <f t="shared" si="30"/>
        <v>801317.37</v>
      </c>
      <c r="Y47" s="42">
        <f t="shared" si="31"/>
        <v>-2130.4599999999627</v>
      </c>
      <c r="Z47" s="42">
        <v>799186.91</v>
      </c>
      <c r="AA47" s="42">
        <f t="shared" si="32"/>
        <v>799186.91</v>
      </c>
      <c r="AB47" s="42">
        <f t="shared" si="33"/>
        <v>79572.08999999997</v>
      </c>
      <c r="AC47" s="42">
        <v>878759</v>
      </c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</row>
    <row r="48" spans="1:86" ht="12.75">
      <c r="A48" s="99" t="s">
        <v>50</v>
      </c>
      <c r="B48" s="40">
        <v>600</v>
      </c>
      <c r="C48" s="42">
        <v>619385.52</v>
      </c>
      <c r="D48" s="42">
        <v>1829.640000000014</v>
      </c>
      <c r="E48" s="42">
        <v>621215.16</v>
      </c>
      <c r="F48" s="42">
        <f t="shared" si="19"/>
        <v>621215.16</v>
      </c>
      <c r="G48" s="42">
        <f t="shared" si="20"/>
        <v>-48037.18000000005</v>
      </c>
      <c r="H48" s="42">
        <v>573177.98</v>
      </c>
      <c r="I48" s="42">
        <f t="shared" si="21"/>
        <v>573177.98</v>
      </c>
      <c r="J48" s="42">
        <f t="shared" si="22"/>
        <v>-22050.780000000028</v>
      </c>
      <c r="K48" s="42">
        <v>551127.2</v>
      </c>
      <c r="L48" s="42">
        <f t="shared" si="23"/>
        <v>551127.2</v>
      </c>
      <c r="M48" s="42">
        <f t="shared" si="24"/>
        <v>19257.70000000007</v>
      </c>
      <c r="N48" s="42">
        <v>570384.9</v>
      </c>
      <c r="O48" s="42">
        <f t="shared" si="25"/>
        <v>570384.9</v>
      </c>
      <c r="P48" s="42">
        <f t="shared" si="26"/>
        <v>43345.96999999997</v>
      </c>
      <c r="Q48" s="42">
        <v>613730.87</v>
      </c>
      <c r="R48" s="54">
        <f t="shared" si="27"/>
        <v>613730.87</v>
      </c>
      <c r="S48" s="42">
        <f t="shared" si="28"/>
        <v>19526.280000000028</v>
      </c>
      <c r="T48" s="42">
        <v>633257.15</v>
      </c>
      <c r="U48" s="42">
        <f>T48</f>
        <v>633257.15</v>
      </c>
      <c r="V48" s="42">
        <f t="shared" si="29"/>
        <v>132576.86</v>
      </c>
      <c r="W48" s="42">
        <v>765834.01</v>
      </c>
      <c r="X48" s="42">
        <f t="shared" si="30"/>
        <v>765834.01</v>
      </c>
      <c r="Y48" s="42">
        <f t="shared" si="31"/>
        <v>59192.630000000005</v>
      </c>
      <c r="Z48" s="42">
        <v>825026.64</v>
      </c>
      <c r="AA48" s="42">
        <f t="shared" si="32"/>
        <v>825026.64</v>
      </c>
      <c r="AB48" s="42">
        <f t="shared" si="33"/>
        <v>3375.2600000000093</v>
      </c>
      <c r="AC48" s="42">
        <v>828401.9</v>
      </c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</row>
    <row r="49" spans="1:86" ht="12.75">
      <c r="A49" s="99" t="s">
        <v>51</v>
      </c>
      <c r="B49" s="40">
        <v>700</v>
      </c>
      <c r="C49" s="42">
        <v>33953</v>
      </c>
      <c r="D49" s="42">
        <v>2100</v>
      </c>
      <c r="E49" s="42">
        <v>36053</v>
      </c>
      <c r="F49" s="42">
        <f t="shared" si="19"/>
        <v>36053</v>
      </c>
      <c r="G49" s="42">
        <f t="shared" si="20"/>
        <v>-8656.71</v>
      </c>
      <c r="H49" s="42">
        <v>27396.29</v>
      </c>
      <c r="I49" s="42">
        <f t="shared" si="21"/>
        <v>27396.29</v>
      </c>
      <c r="J49" s="42">
        <f t="shared" si="22"/>
        <v>0</v>
      </c>
      <c r="K49" s="42">
        <v>27396.29</v>
      </c>
      <c r="L49" s="42">
        <f t="shared" si="23"/>
        <v>27396.29</v>
      </c>
      <c r="M49" s="42">
        <f t="shared" si="24"/>
        <v>-10141.780000000002</v>
      </c>
      <c r="N49" s="42">
        <v>17254.51</v>
      </c>
      <c r="O49" s="42">
        <f t="shared" si="25"/>
        <v>17254.51</v>
      </c>
      <c r="P49" s="42">
        <f t="shared" si="26"/>
        <v>1350</v>
      </c>
      <c r="Q49" s="42">
        <v>18604.51</v>
      </c>
      <c r="R49" s="54">
        <f t="shared" si="27"/>
        <v>18604.51</v>
      </c>
      <c r="S49" s="42">
        <f t="shared" si="28"/>
        <v>-1000</v>
      </c>
      <c r="T49" s="42">
        <v>17604.51</v>
      </c>
      <c r="U49" s="42">
        <v>17604.51</v>
      </c>
      <c r="V49" s="42">
        <f t="shared" si="29"/>
        <v>0</v>
      </c>
      <c r="W49" s="42">
        <v>17604.51</v>
      </c>
      <c r="X49" s="42">
        <f t="shared" si="30"/>
        <v>17604.51</v>
      </c>
      <c r="Y49" s="42">
        <f t="shared" si="31"/>
        <v>-4212.999999999998</v>
      </c>
      <c r="Z49" s="42">
        <v>13391.51</v>
      </c>
      <c r="AA49" s="42">
        <f t="shared" si="32"/>
        <v>13391.51</v>
      </c>
      <c r="AB49" s="42">
        <f t="shared" si="33"/>
        <v>-5744.55</v>
      </c>
      <c r="AC49" s="42">
        <v>7646.96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</row>
    <row r="50" spans="1:86" ht="12.75">
      <c r="A50" s="98" t="s">
        <v>52</v>
      </c>
      <c r="B50" s="63">
        <v>5000</v>
      </c>
      <c r="C50" s="64">
        <v>8805783.51</v>
      </c>
      <c r="D50" s="64">
        <v>-6768.369999999879</v>
      </c>
      <c r="E50" s="64">
        <v>8799015.14</v>
      </c>
      <c r="F50" s="64">
        <f aca="true" t="shared" si="34" ref="F50:AC50">SUM(F43:F49)</f>
        <v>8799015.14</v>
      </c>
      <c r="G50" s="64">
        <f t="shared" si="34"/>
        <v>-353192.8300000008</v>
      </c>
      <c r="H50" s="64">
        <f t="shared" si="34"/>
        <v>8445822.309999999</v>
      </c>
      <c r="I50" s="64">
        <f t="shared" si="34"/>
        <v>8445822.309999999</v>
      </c>
      <c r="J50" s="64">
        <f t="shared" si="34"/>
        <v>86373.33999999997</v>
      </c>
      <c r="K50" s="64">
        <f t="shared" si="34"/>
        <v>8532195.649999999</v>
      </c>
      <c r="L50" s="64">
        <f t="shared" si="34"/>
        <v>8532195.649999999</v>
      </c>
      <c r="M50" s="64">
        <f>SUM(M43:M49)</f>
        <v>798644.5000000008</v>
      </c>
      <c r="N50" s="64">
        <f t="shared" si="34"/>
        <v>9330840.15</v>
      </c>
      <c r="O50" s="64">
        <f t="shared" si="34"/>
        <v>9330840.15</v>
      </c>
      <c r="P50" s="64">
        <f t="shared" si="34"/>
        <v>-2995.0799999998417</v>
      </c>
      <c r="Q50" s="64">
        <f t="shared" si="34"/>
        <v>9327845.069999998</v>
      </c>
      <c r="R50" s="48">
        <f t="shared" si="34"/>
        <v>9327845.069999998</v>
      </c>
      <c r="S50" s="64">
        <f t="shared" si="34"/>
        <v>27832.119999999763</v>
      </c>
      <c r="T50" s="64">
        <f t="shared" si="34"/>
        <v>9355677.19</v>
      </c>
      <c r="U50" s="64">
        <f t="shared" si="34"/>
        <v>9355677.19</v>
      </c>
      <c r="V50" s="64">
        <f t="shared" si="34"/>
        <v>192860.82000000007</v>
      </c>
      <c r="W50" s="64">
        <f t="shared" si="34"/>
        <v>9548538.01</v>
      </c>
      <c r="X50" s="64">
        <f t="shared" si="34"/>
        <v>9548538.01</v>
      </c>
      <c r="Y50" s="64">
        <f t="shared" si="34"/>
        <v>-2356.619999999877</v>
      </c>
      <c r="Z50" s="64">
        <f t="shared" si="34"/>
        <v>9546181.39</v>
      </c>
      <c r="AA50" s="64">
        <f t="shared" si="34"/>
        <v>9546181.39</v>
      </c>
      <c r="AB50" s="64">
        <f t="shared" si="34"/>
        <v>-30948.46999999981</v>
      </c>
      <c r="AC50" s="64">
        <f t="shared" si="34"/>
        <v>9515232.920000002</v>
      </c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</row>
    <row r="51" spans="1:86" ht="12.75">
      <c r="A51" s="99"/>
      <c r="B51" s="94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54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</row>
    <row r="52" spans="1:86" ht="12.75">
      <c r="A52" s="98" t="s">
        <v>53</v>
      </c>
      <c r="B52" s="2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54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</row>
    <row r="53" spans="1:86" ht="12.75">
      <c r="A53" s="99" t="s">
        <v>45</v>
      </c>
      <c r="B53" s="40">
        <v>100</v>
      </c>
      <c r="C53" s="42">
        <v>864783.67</v>
      </c>
      <c r="D53" s="42">
        <v>-313.7200000000885</v>
      </c>
      <c r="E53" s="42">
        <v>864469.95</v>
      </c>
      <c r="F53" s="42">
        <f aca="true" t="shared" si="35" ref="F53:F58">E53</f>
        <v>864469.95</v>
      </c>
      <c r="G53" s="42">
        <f aca="true" t="shared" si="36" ref="G53:G58">H53-F53</f>
        <v>-210378.45999999996</v>
      </c>
      <c r="H53" s="42">
        <v>654091.49</v>
      </c>
      <c r="I53" s="42">
        <f aca="true" t="shared" si="37" ref="I53:I58">H53</f>
        <v>654091.49</v>
      </c>
      <c r="J53" s="42">
        <f aca="true" t="shared" si="38" ref="J53:J58">K53-I53</f>
        <v>0</v>
      </c>
      <c r="K53" s="42">
        <v>654091.49</v>
      </c>
      <c r="L53" s="42">
        <f aca="true" t="shared" si="39" ref="L53:L58">K53</f>
        <v>654091.49</v>
      </c>
      <c r="M53" s="42">
        <f aca="true" t="shared" si="40" ref="M53:M58">N53-L53</f>
        <v>-168113.53999999998</v>
      </c>
      <c r="N53" s="42">
        <v>485977.95</v>
      </c>
      <c r="O53" s="42">
        <f aca="true" t="shared" si="41" ref="O53:O58">N53</f>
        <v>485977.95</v>
      </c>
      <c r="P53" s="42">
        <f aca="true" t="shared" si="42" ref="P53:P58">Q53-O53</f>
        <v>50</v>
      </c>
      <c r="Q53" s="42">
        <v>486027.95</v>
      </c>
      <c r="R53" s="54">
        <f aca="true" t="shared" si="43" ref="R53:R58">Q53</f>
        <v>486027.95</v>
      </c>
      <c r="S53" s="42">
        <f aca="true" t="shared" si="44" ref="S53:S58">T53-R53</f>
        <v>0</v>
      </c>
      <c r="T53" s="42">
        <v>486027.95</v>
      </c>
      <c r="U53" s="42">
        <f aca="true" t="shared" si="45" ref="U53:U58">T53</f>
        <v>486027.95</v>
      </c>
      <c r="V53" s="42">
        <f aca="true" t="shared" si="46" ref="V53:V58">W53-U53</f>
        <v>-200</v>
      </c>
      <c r="W53" s="42">
        <v>485827.95</v>
      </c>
      <c r="X53" s="42">
        <f aca="true" t="shared" si="47" ref="X53:X58">W53</f>
        <v>485827.95</v>
      </c>
      <c r="Y53" s="42">
        <f aca="true" t="shared" si="48" ref="Y53:Y58">Z53-X53</f>
        <v>453.52999999996973</v>
      </c>
      <c r="Z53" s="42">
        <v>486281.48</v>
      </c>
      <c r="AA53" s="42">
        <f aca="true" t="shared" si="49" ref="AA53:AA58">Z53</f>
        <v>486281.48</v>
      </c>
      <c r="AB53" s="42">
        <f aca="true" t="shared" si="50" ref="AB53:AB58">AC53-AA53</f>
        <v>13040.650000000023</v>
      </c>
      <c r="AC53" s="42">
        <v>499322.13</v>
      </c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</row>
    <row r="54" spans="1:86" ht="12.75">
      <c r="A54" s="99" t="s">
        <v>46</v>
      </c>
      <c r="B54" s="40">
        <v>200</v>
      </c>
      <c r="C54" s="42">
        <v>187693.36</v>
      </c>
      <c r="D54" s="42">
        <v>-6451.649999999994</v>
      </c>
      <c r="E54" s="42">
        <v>181241.71</v>
      </c>
      <c r="F54" s="42">
        <f t="shared" si="35"/>
        <v>181241.71</v>
      </c>
      <c r="G54" s="42">
        <f t="shared" si="36"/>
        <v>-43486.91</v>
      </c>
      <c r="H54" s="42">
        <v>137754.8</v>
      </c>
      <c r="I54" s="42">
        <f t="shared" si="37"/>
        <v>137754.8</v>
      </c>
      <c r="J54" s="42">
        <f t="shared" si="38"/>
        <v>112.21000000002095</v>
      </c>
      <c r="K54" s="42">
        <v>137867.01</v>
      </c>
      <c r="L54" s="42">
        <f t="shared" si="39"/>
        <v>137867.01</v>
      </c>
      <c r="M54" s="42">
        <f t="shared" si="40"/>
        <v>0</v>
      </c>
      <c r="N54" s="42">
        <v>137867.01</v>
      </c>
      <c r="O54" s="42">
        <f t="shared" si="41"/>
        <v>137867.01</v>
      </c>
      <c r="P54" s="42">
        <f t="shared" si="42"/>
        <v>170</v>
      </c>
      <c r="Q54" s="42">
        <v>138037.01</v>
      </c>
      <c r="R54" s="54">
        <f t="shared" si="43"/>
        <v>138037.01</v>
      </c>
      <c r="S54" s="42">
        <f t="shared" si="44"/>
        <v>0</v>
      </c>
      <c r="T54" s="42">
        <v>138037.01</v>
      </c>
      <c r="U54" s="42">
        <f t="shared" si="45"/>
        <v>138037.01</v>
      </c>
      <c r="V54" s="42">
        <f t="shared" si="46"/>
        <v>-50</v>
      </c>
      <c r="W54" s="42">
        <v>137987.01</v>
      </c>
      <c r="X54" s="42">
        <f t="shared" si="47"/>
        <v>137987.01</v>
      </c>
      <c r="Y54" s="42">
        <f t="shared" si="48"/>
        <v>-1500</v>
      </c>
      <c r="Z54" s="42">
        <v>136487.01</v>
      </c>
      <c r="AA54" s="42">
        <f t="shared" si="49"/>
        <v>136487.01</v>
      </c>
      <c r="AB54" s="42">
        <f t="shared" si="50"/>
        <v>-19362.190000000002</v>
      </c>
      <c r="AC54" s="42">
        <v>117124.82</v>
      </c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</row>
    <row r="55" spans="1:86" ht="12.75">
      <c r="A55" s="99" t="s">
        <v>47</v>
      </c>
      <c r="B55" s="40">
        <v>300</v>
      </c>
      <c r="C55" s="42">
        <v>120167.15</v>
      </c>
      <c r="D55" s="42">
        <v>-1172.5999999999913</v>
      </c>
      <c r="E55" s="42">
        <v>118994.55</v>
      </c>
      <c r="F55" s="42">
        <f t="shared" si="35"/>
        <v>118994.55</v>
      </c>
      <c r="G55" s="42">
        <f t="shared" si="36"/>
        <v>30232.930000000008</v>
      </c>
      <c r="H55" s="42">
        <v>149227.48</v>
      </c>
      <c r="I55" s="42">
        <f t="shared" si="37"/>
        <v>149227.48</v>
      </c>
      <c r="J55" s="42">
        <f t="shared" si="38"/>
        <v>1033.8099999999977</v>
      </c>
      <c r="K55" s="42">
        <v>150261.29</v>
      </c>
      <c r="L55" s="42">
        <f t="shared" si="39"/>
        <v>150261.29</v>
      </c>
      <c r="M55" s="42">
        <f t="shared" si="40"/>
        <v>-1636</v>
      </c>
      <c r="N55" s="42">
        <v>148625.29</v>
      </c>
      <c r="O55" s="42">
        <f t="shared" si="41"/>
        <v>148625.29</v>
      </c>
      <c r="P55" s="42">
        <f t="shared" si="42"/>
        <v>-1579.5</v>
      </c>
      <c r="Q55" s="42">
        <v>147045.79</v>
      </c>
      <c r="R55" s="54">
        <f t="shared" si="43"/>
        <v>147045.79</v>
      </c>
      <c r="S55" s="42">
        <f t="shared" si="44"/>
        <v>71.25</v>
      </c>
      <c r="T55" s="42">
        <v>147117.04</v>
      </c>
      <c r="U55" s="42">
        <f t="shared" si="45"/>
        <v>147117.04</v>
      </c>
      <c r="V55" s="42">
        <f t="shared" si="46"/>
        <v>6238.3399999999965</v>
      </c>
      <c r="W55" s="42">
        <v>153355.38</v>
      </c>
      <c r="X55" s="42">
        <f t="shared" si="47"/>
        <v>153355.38</v>
      </c>
      <c r="Y55" s="42">
        <f t="shared" si="48"/>
        <v>-1115.179999999993</v>
      </c>
      <c r="Z55" s="42">
        <v>152240.2</v>
      </c>
      <c r="AA55" s="42">
        <f t="shared" si="49"/>
        <v>152240.2</v>
      </c>
      <c r="AB55" s="42">
        <f t="shared" si="50"/>
        <v>30189.649999999994</v>
      </c>
      <c r="AC55" s="42">
        <v>182429.85</v>
      </c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</row>
    <row r="56" spans="1:86" ht="12.75">
      <c r="A56" s="99" t="s">
        <v>49</v>
      </c>
      <c r="B56" s="40">
        <v>500</v>
      </c>
      <c r="C56" s="42">
        <v>67497.73</v>
      </c>
      <c r="D56" s="42">
        <v>16625.7</v>
      </c>
      <c r="E56" s="42">
        <v>84123.43</v>
      </c>
      <c r="F56" s="42">
        <f t="shared" si="35"/>
        <v>84123.43</v>
      </c>
      <c r="G56" s="42">
        <f t="shared" si="36"/>
        <v>-24654.87999999999</v>
      </c>
      <c r="H56" s="42">
        <v>59468.55</v>
      </c>
      <c r="I56" s="42">
        <f t="shared" si="37"/>
        <v>59468.55</v>
      </c>
      <c r="J56" s="42">
        <f t="shared" si="38"/>
        <v>119.88999999999942</v>
      </c>
      <c r="K56" s="42">
        <v>59588.44</v>
      </c>
      <c r="L56" s="42">
        <f t="shared" si="39"/>
        <v>59588.44</v>
      </c>
      <c r="M56" s="42">
        <f t="shared" si="40"/>
        <v>3978.279999999999</v>
      </c>
      <c r="N56" s="42">
        <v>63566.72</v>
      </c>
      <c r="O56" s="42">
        <f t="shared" si="41"/>
        <v>63566.72</v>
      </c>
      <c r="P56" s="42">
        <f t="shared" si="42"/>
        <v>12632.190000000002</v>
      </c>
      <c r="Q56" s="42">
        <v>76198.91</v>
      </c>
      <c r="R56" s="54">
        <f t="shared" si="43"/>
        <v>76198.91</v>
      </c>
      <c r="S56" s="42">
        <f t="shared" si="44"/>
        <v>-2142.9300000000076</v>
      </c>
      <c r="T56" s="42">
        <v>74055.98</v>
      </c>
      <c r="U56" s="42">
        <f t="shared" si="45"/>
        <v>74055.98</v>
      </c>
      <c r="V56" s="42">
        <f t="shared" si="46"/>
        <v>-3164.3899999999994</v>
      </c>
      <c r="W56" s="42">
        <v>70891.59</v>
      </c>
      <c r="X56" s="42">
        <f t="shared" si="47"/>
        <v>70891.59</v>
      </c>
      <c r="Y56" s="42">
        <f t="shared" si="48"/>
        <v>11570.01000000001</v>
      </c>
      <c r="Z56" s="42">
        <v>82461.6</v>
      </c>
      <c r="AA56" s="42">
        <f t="shared" si="49"/>
        <v>82461.6</v>
      </c>
      <c r="AB56" s="42">
        <f t="shared" si="50"/>
        <v>-4402.75</v>
      </c>
      <c r="AC56" s="42">
        <v>78058.85</v>
      </c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</row>
    <row r="57" spans="1:86" ht="12.75">
      <c r="A57" s="99" t="s">
        <v>50</v>
      </c>
      <c r="B57" s="40">
        <v>600</v>
      </c>
      <c r="C57" s="42">
        <v>9151.14</v>
      </c>
      <c r="D57" s="42">
        <v>94.30000000000109</v>
      </c>
      <c r="E57" s="42">
        <v>9245.44</v>
      </c>
      <c r="F57" s="42">
        <f t="shared" si="35"/>
        <v>9245.44</v>
      </c>
      <c r="G57" s="42">
        <f t="shared" si="36"/>
        <v>528.1299999999992</v>
      </c>
      <c r="H57" s="42">
        <v>9773.57</v>
      </c>
      <c r="I57" s="42">
        <f t="shared" si="37"/>
        <v>9773.57</v>
      </c>
      <c r="J57" s="42">
        <f t="shared" si="38"/>
        <v>0</v>
      </c>
      <c r="K57" s="42">
        <v>9773.57</v>
      </c>
      <c r="L57" s="42">
        <f t="shared" si="39"/>
        <v>9773.57</v>
      </c>
      <c r="M57" s="42">
        <f t="shared" si="40"/>
        <v>-550</v>
      </c>
      <c r="N57" s="42">
        <v>9223.57</v>
      </c>
      <c r="O57" s="42">
        <f t="shared" si="41"/>
        <v>9223.57</v>
      </c>
      <c r="P57" s="42">
        <f t="shared" si="42"/>
        <v>-1439.88</v>
      </c>
      <c r="Q57" s="42">
        <v>7783.69</v>
      </c>
      <c r="R57" s="54">
        <f t="shared" si="43"/>
        <v>7783.69</v>
      </c>
      <c r="S57" s="42">
        <f t="shared" si="44"/>
        <v>658.4399999999996</v>
      </c>
      <c r="T57" s="42">
        <v>8442.13</v>
      </c>
      <c r="U57" s="42">
        <f t="shared" si="45"/>
        <v>8442.13</v>
      </c>
      <c r="V57" s="42">
        <f t="shared" si="46"/>
        <v>-1005.1999999999989</v>
      </c>
      <c r="W57" s="42">
        <v>7436.93</v>
      </c>
      <c r="X57" s="42">
        <f t="shared" si="47"/>
        <v>7436.93</v>
      </c>
      <c r="Y57" s="42">
        <f t="shared" si="48"/>
        <v>-215.11000000000058</v>
      </c>
      <c r="Z57" s="42">
        <v>7221.82</v>
      </c>
      <c r="AA57" s="42">
        <f t="shared" si="49"/>
        <v>7221.82</v>
      </c>
      <c r="AB57" s="42">
        <f t="shared" si="50"/>
        <v>1796.1200000000008</v>
      </c>
      <c r="AC57" s="42">
        <v>9017.94</v>
      </c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</row>
    <row r="58" spans="1:86" ht="12.75">
      <c r="A58" s="99" t="s">
        <v>51</v>
      </c>
      <c r="B58" s="40">
        <v>700</v>
      </c>
      <c r="C58" s="42">
        <v>37.55</v>
      </c>
      <c r="D58" s="42">
        <v>0</v>
      </c>
      <c r="E58" s="42">
        <v>37.55</v>
      </c>
      <c r="F58" s="42">
        <f t="shared" si="35"/>
        <v>37.55</v>
      </c>
      <c r="G58" s="42">
        <f t="shared" si="36"/>
        <v>2676.85</v>
      </c>
      <c r="H58" s="42">
        <v>2714.4</v>
      </c>
      <c r="I58" s="42">
        <f t="shared" si="37"/>
        <v>2714.4</v>
      </c>
      <c r="J58" s="42">
        <f t="shared" si="38"/>
        <v>0</v>
      </c>
      <c r="K58" s="42">
        <v>2714.4</v>
      </c>
      <c r="L58" s="42">
        <f t="shared" si="39"/>
        <v>2714.4</v>
      </c>
      <c r="M58" s="42">
        <f t="shared" si="40"/>
        <v>0</v>
      </c>
      <c r="N58" s="42">
        <v>2714.4</v>
      </c>
      <c r="O58" s="42">
        <f t="shared" si="41"/>
        <v>2714.4</v>
      </c>
      <c r="P58" s="42">
        <f t="shared" si="42"/>
        <v>0</v>
      </c>
      <c r="Q58" s="42">
        <v>2714.4</v>
      </c>
      <c r="R58" s="54">
        <f t="shared" si="43"/>
        <v>2714.4</v>
      </c>
      <c r="S58" s="42">
        <f t="shared" si="44"/>
        <v>0</v>
      </c>
      <c r="T58" s="42">
        <v>2714.4</v>
      </c>
      <c r="U58" s="42">
        <f t="shared" si="45"/>
        <v>2714.4</v>
      </c>
      <c r="V58" s="42">
        <f t="shared" si="46"/>
        <v>0</v>
      </c>
      <c r="W58" s="42">
        <v>2714.4</v>
      </c>
      <c r="X58" s="42">
        <f t="shared" si="47"/>
        <v>2714.4</v>
      </c>
      <c r="Y58" s="42">
        <f t="shared" si="48"/>
        <v>0</v>
      </c>
      <c r="Z58" s="42">
        <v>2714.4</v>
      </c>
      <c r="AA58" s="42">
        <f t="shared" si="49"/>
        <v>2714.4</v>
      </c>
      <c r="AB58" s="42">
        <f t="shared" si="50"/>
        <v>430.7199999999998</v>
      </c>
      <c r="AC58" s="42">
        <v>3145.12</v>
      </c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</row>
    <row r="59" spans="1:86" ht="12.75">
      <c r="A59" s="98" t="s">
        <v>54</v>
      </c>
      <c r="B59" s="63">
        <v>6100</v>
      </c>
      <c r="C59" s="64">
        <v>1249330.6</v>
      </c>
      <c r="D59" s="64">
        <v>8782.029999999924</v>
      </c>
      <c r="E59" s="64">
        <v>1258112.63</v>
      </c>
      <c r="F59" s="64">
        <f aca="true" t="shared" si="51" ref="F59:AC59">SUM(F53:F58)</f>
        <v>1258112.63</v>
      </c>
      <c r="G59" s="64">
        <f t="shared" si="51"/>
        <v>-245082.33999999994</v>
      </c>
      <c r="H59" s="64">
        <f t="shared" si="51"/>
        <v>1013030.29</v>
      </c>
      <c r="I59" s="64">
        <f t="shared" si="51"/>
        <v>1013030.29</v>
      </c>
      <c r="J59" s="64">
        <f t="shared" si="51"/>
        <v>1265.910000000018</v>
      </c>
      <c r="K59" s="64">
        <f t="shared" si="51"/>
        <v>1014296.2</v>
      </c>
      <c r="L59" s="64">
        <f t="shared" si="51"/>
        <v>1014296.2</v>
      </c>
      <c r="M59" s="64">
        <f t="shared" si="51"/>
        <v>-166321.25999999998</v>
      </c>
      <c r="N59" s="64">
        <f t="shared" si="51"/>
        <v>847974.94</v>
      </c>
      <c r="O59" s="64">
        <f t="shared" si="51"/>
        <v>847974.94</v>
      </c>
      <c r="P59" s="64">
        <f t="shared" si="51"/>
        <v>9832.810000000001</v>
      </c>
      <c r="Q59" s="64">
        <f t="shared" si="51"/>
        <v>857807.75</v>
      </c>
      <c r="R59" s="48">
        <f t="shared" si="51"/>
        <v>857807.75</v>
      </c>
      <c r="S59" s="64">
        <f t="shared" si="51"/>
        <v>-1413.240000000008</v>
      </c>
      <c r="T59" s="64">
        <f t="shared" si="51"/>
        <v>856394.51</v>
      </c>
      <c r="U59" s="64">
        <f t="shared" si="51"/>
        <v>856394.51</v>
      </c>
      <c r="V59" s="64">
        <f t="shared" si="51"/>
        <v>1818.7499999999982</v>
      </c>
      <c r="W59" s="64">
        <f t="shared" si="51"/>
        <v>858213.26</v>
      </c>
      <c r="X59" s="64">
        <f t="shared" si="51"/>
        <v>858213.26</v>
      </c>
      <c r="Y59" s="64">
        <f t="shared" si="51"/>
        <v>9193.249999999985</v>
      </c>
      <c r="Z59" s="64">
        <f>SUM(Z53:Z58)</f>
        <v>867406.5099999999</v>
      </c>
      <c r="AA59" s="64">
        <f t="shared" si="51"/>
        <v>867406.5099999999</v>
      </c>
      <c r="AB59" s="64">
        <f t="shared" si="51"/>
        <v>21692.20000000002</v>
      </c>
      <c r="AC59" s="64">
        <f t="shared" si="51"/>
        <v>889098.7099999998</v>
      </c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</row>
    <row r="60" spans="1:86" ht="12.75">
      <c r="A60" s="99"/>
      <c r="B60" s="1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54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</row>
    <row r="61" spans="1:86" ht="12.75">
      <c r="A61" s="98" t="s">
        <v>55</v>
      </c>
      <c r="B61" s="24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54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</row>
    <row r="62" spans="1:86" ht="12.75">
      <c r="A62" s="99" t="s">
        <v>45</v>
      </c>
      <c r="B62" s="40">
        <v>100</v>
      </c>
      <c r="C62" s="42">
        <v>12019.72</v>
      </c>
      <c r="D62" s="42">
        <v>0</v>
      </c>
      <c r="E62" s="42">
        <v>12019.72</v>
      </c>
      <c r="F62" s="42">
        <f>E62</f>
        <v>12019.72</v>
      </c>
      <c r="G62" s="42">
        <f aca="true" t="shared" si="52" ref="G62:G67">H62-F62</f>
        <v>-8878.72</v>
      </c>
      <c r="H62" s="42">
        <v>3141</v>
      </c>
      <c r="I62" s="42">
        <f>H62</f>
        <v>3141</v>
      </c>
      <c r="J62" s="42">
        <f aca="true" t="shared" si="53" ref="J62:J67">K62-I62</f>
        <v>0</v>
      </c>
      <c r="K62" s="42">
        <v>3141</v>
      </c>
      <c r="L62" s="42">
        <f>K62</f>
        <v>3141</v>
      </c>
      <c r="M62" s="42">
        <f aca="true" t="shared" si="54" ref="M62:M67">N62-L62</f>
        <v>0</v>
      </c>
      <c r="N62" s="42">
        <v>3141</v>
      </c>
      <c r="O62" s="42">
        <f>N62</f>
        <v>3141</v>
      </c>
      <c r="P62" s="42">
        <f aca="true" t="shared" si="55" ref="P62:P67">Q62-O62</f>
        <v>0</v>
      </c>
      <c r="Q62" s="42">
        <v>3141</v>
      </c>
      <c r="R62" s="54">
        <f>Q62</f>
        <v>3141</v>
      </c>
      <c r="S62" s="42">
        <f aca="true" t="shared" si="56" ref="S62:S67">T62-R62</f>
        <v>0</v>
      </c>
      <c r="T62" s="42">
        <v>3141</v>
      </c>
      <c r="U62" s="42">
        <f>T62</f>
        <v>3141</v>
      </c>
      <c r="V62" s="42">
        <f aca="true" t="shared" si="57" ref="V62:V67">W62-U62</f>
        <v>0</v>
      </c>
      <c r="W62" s="42">
        <v>3141</v>
      </c>
      <c r="X62" s="42">
        <f>W62</f>
        <v>3141</v>
      </c>
      <c r="Y62" s="42">
        <f aca="true" t="shared" si="58" ref="Y62:Y67">Z62-X62</f>
        <v>0</v>
      </c>
      <c r="Z62" s="42">
        <v>3141</v>
      </c>
      <c r="AA62" s="42">
        <f>Z62</f>
        <v>3141</v>
      </c>
      <c r="AB62" s="42">
        <f aca="true" t="shared" si="59" ref="AB62:AB67">AC62-AA62</f>
        <v>1589.4499999999998</v>
      </c>
      <c r="AC62" s="42">
        <v>4730.45</v>
      </c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</row>
    <row r="63" spans="1:86" ht="12.75">
      <c r="A63" s="99" t="s">
        <v>46</v>
      </c>
      <c r="B63" s="85">
        <v>200</v>
      </c>
      <c r="C63" s="42">
        <v>4886.87</v>
      </c>
      <c r="D63" s="42">
        <v>0</v>
      </c>
      <c r="E63" s="42">
        <v>4886.87</v>
      </c>
      <c r="F63" s="42">
        <f>E63</f>
        <v>4886.87</v>
      </c>
      <c r="G63" s="42">
        <f t="shared" si="52"/>
        <v>-3638.87</v>
      </c>
      <c r="H63" s="42">
        <v>1248</v>
      </c>
      <c r="I63" s="42">
        <f>H63</f>
        <v>1248</v>
      </c>
      <c r="J63" s="42">
        <f t="shared" si="53"/>
        <v>0.0009999999999763531</v>
      </c>
      <c r="K63" s="42">
        <v>1248.001</v>
      </c>
      <c r="L63" s="42">
        <f>K63</f>
        <v>1248.001</v>
      </c>
      <c r="M63" s="42">
        <f t="shared" si="54"/>
        <v>-0.0009999999999763531</v>
      </c>
      <c r="N63" s="42">
        <v>1248</v>
      </c>
      <c r="O63" s="42">
        <f>N63</f>
        <v>1248</v>
      </c>
      <c r="P63" s="42">
        <f t="shared" si="55"/>
        <v>0</v>
      </c>
      <c r="Q63" s="42">
        <v>1248</v>
      </c>
      <c r="R63" s="54">
        <f>Q63</f>
        <v>1248</v>
      </c>
      <c r="S63" s="42">
        <f t="shared" si="56"/>
        <v>0</v>
      </c>
      <c r="T63" s="42">
        <v>1248</v>
      </c>
      <c r="U63" s="42">
        <f>T63</f>
        <v>1248</v>
      </c>
      <c r="V63" s="42">
        <f t="shared" si="57"/>
        <v>0</v>
      </c>
      <c r="W63" s="42">
        <v>1248</v>
      </c>
      <c r="X63" s="42">
        <f>W63</f>
        <v>1248</v>
      </c>
      <c r="Y63" s="42">
        <f t="shared" si="58"/>
        <v>0</v>
      </c>
      <c r="Z63" s="42">
        <v>1248</v>
      </c>
      <c r="AA63" s="42">
        <f>Z63</f>
        <v>1248</v>
      </c>
      <c r="AB63" s="42">
        <f t="shared" si="59"/>
        <v>299.47</v>
      </c>
      <c r="AC63" s="42">
        <v>1547.47</v>
      </c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</row>
    <row r="64" spans="1:86" ht="12.75">
      <c r="A64" s="99" t="s">
        <v>47</v>
      </c>
      <c r="B64" s="85">
        <v>300</v>
      </c>
      <c r="C64" s="42">
        <v>0</v>
      </c>
      <c r="D64" s="42">
        <v>3000</v>
      </c>
      <c r="E64" s="42">
        <v>3000</v>
      </c>
      <c r="F64" s="42">
        <f>E64</f>
        <v>3000</v>
      </c>
      <c r="G64" s="42">
        <f t="shared" si="52"/>
        <v>9652</v>
      </c>
      <c r="H64" s="42">
        <v>12652</v>
      </c>
      <c r="I64" s="42">
        <f>H64</f>
        <v>12652</v>
      </c>
      <c r="J64" s="42">
        <f t="shared" si="53"/>
        <v>0</v>
      </c>
      <c r="K64" s="42">
        <v>12652</v>
      </c>
      <c r="L64" s="42">
        <f>K64</f>
        <v>12652</v>
      </c>
      <c r="M64" s="42">
        <f t="shared" si="54"/>
        <v>0</v>
      </c>
      <c r="N64" s="42">
        <v>12652</v>
      </c>
      <c r="O64" s="42">
        <f>N64</f>
        <v>12652</v>
      </c>
      <c r="P64" s="42">
        <f t="shared" si="55"/>
        <v>0</v>
      </c>
      <c r="Q64" s="42">
        <v>12652</v>
      </c>
      <c r="R64" s="54">
        <f>Q64</f>
        <v>12652</v>
      </c>
      <c r="S64" s="42">
        <f t="shared" si="56"/>
        <v>0</v>
      </c>
      <c r="T64" s="42">
        <v>12652</v>
      </c>
      <c r="U64" s="42">
        <f>T64</f>
        <v>12652</v>
      </c>
      <c r="V64" s="42">
        <f t="shared" si="57"/>
        <v>-400</v>
      </c>
      <c r="W64" s="42">
        <v>12252</v>
      </c>
      <c r="X64" s="42">
        <f>W64</f>
        <v>12252</v>
      </c>
      <c r="Y64" s="42">
        <f t="shared" si="58"/>
        <v>0</v>
      </c>
      <c r="Z64" s="42">
        <v>12252</v>
      </c>
      <c r="AA64" s="42">
        <f>Z64</f>
        <v>12252</v>
      </c>
      <c r="AB64" s="42">
        <f t="shared" si="59"/>
        <v>-1147.8500000000004</v>
      </c>
      <c r="AC64" s="42">
        <v>11104.15</v>
      </c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</row>
    <row r="65" spans="1:86" ht="12.75">
      <c r="A65" s="99" t="s">
        <v>49</v>
      </c>
      <c r="B65" s="85">
        <v>500</v>
      </c>
      <c r="C65" s="42">
        <v>25200</v>
      </c>
      <c r="D65" s="42">
        <v>0</v>
      </c>
      <c r="E65" s="42">
        <v>25200</v>
      </c>
      <c r="F65" s="42">
        <f>E65</f>
        <v>25200</v>
      </c>
      <c r="G65" s="42">
        <f t="shared" si="52"/>
        <v>592.9300000000003</v>
      </c>
      <c r="H65" s="42">
        <v>25792.93</v>
      </c>
      <c r="I65" s="42">
        <f>H65</f>
        <v>25792.93</v>
      </c>
      <c r="J65" s="42">
        <f t="shared" si="53"/>
        <v>0</v>
      </c>
      <c r="K65" s="42">
        <v>25792.93</v>
      </c>
      <c r="L65" s="42">
        <f>K65</f>
        <v>25792.93</v>
      </c>
      <c r="M65" s="42">
        <f t="shared" si="54"/>
        <v>0</v>
      </c>
      <c r="N65" s="42">
        <v>25792.93</v>
      </c>
      <c r="O65" s="42">
        <f>N65</f>
        <v>25792.93</v>
      </c>
      <c r="P65" s="42">
        <f t="shared" si="55"/>
        <v>-1792.9300000000003</v>
      </c>
      <c r="Q65" s="42">
        <v>24000</v>
      </c>
      <c r="R65" s="54">
        <f>Q65</f>
        <v>24000</v>
      </c>
      <c r="S65" s="42">
        <f t="shared" si="56"/>
        <v>0</v>
      </c>
      <c r="T65" s="42">
        <v>24000</v>
      </c>
      <c r="U65" s="42">
        <f>T65</f>
        <v>24000</v>
      </c>
      <c r="V65" s="42">
        <f t="shared" si="57"/>
        <v>0</v>
      </c>
      <c r="W65" s="42">
        <v>24000</v>
      </c>
      <c r="X65" s="42">
        <f>W65</f>
        <v>24000</v>
      </c>
      <c r="Y65" s="42">
        <f t="shared" si="58"/>
        <v>0</v>
      </c>
      <c r="Z65" s="42">
        <v>24000</v>
      </c>
      <c r="AA65" s="42">
        <f>Z65</f>
        <v>24000</v>
      </c>
      <c r="AB65" s="42">
        <f t="shared" si="59"/>
        <v>-6450</v>
      </c>
      <c r="AC65" s="42">
        <v>17550</v>
      </c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</row>
    <row r="66" spans="1:86" ht="12.75">
      <c r="A66" s="99" t="s">
        <v>50</v>
      </c>
      <c r="B66" s="85">
        <v>600</v>
      </c>
      <c r="C66" s="42">
        <v>798.27</v>
      </c>
      <c r="D66" s="42">
        <v>-125.44</v>
      </c>
      <c r="E66" s="42">
        <v>672.83</v>
      </c>
      <c r="F66" s="42">
        <f>E66</f>
        <v>672.83</v>
      </c>
      <c r="G66" s="42">
        <f t="shared" si="52"/>
        <v>20792.199999999997</v>
      </c>
      <c r="H66" s="42">
        <v>21465.03</v>
      </c>
      <c r="I66" s="42">
        <f>H66</f>
        <v>21465.03</v>
      </c>
      <c r="J66" s="42">
        <f t="shared" si="53"/>
        <v>0</v>
      </c>
      <c r="K66" s="42">
        <v>21465.03</v>
      </c>
      <c r="L66" s="42">
        <f>K66</f>
        <v>21465.03</v>
      </c>
      <c r="M66" s="42">
        <f t="shared" si="54"/>
        <v>0</v>
      </c>
      <c r="N66" s="42">
        <v>21465.03</v>
      </c>
      <c r="O66" s="42">
        <f>N66</f>
        <v>21465.03</v>
      </c>
      <c r="P66" s="42">
        <f t="shared" si="55"/>
        <v>1792.9300000000003</v>
      </c>
      <c r="Q66" s="42">
        <v>23257.96</v>
      </c>
      <c r="R66" s="54">
        <f>Q66</f>
        <v>23257.96</v>
      </c>
      <c r="S66" s="42">
        <f t="shared" si="56"/>
        <v>0</v>
      </c>
      <c r="T66" s="42">
        <v>23257.96</v>
      </c>
      <c r="U66" s="42">
        <f>T66</f>
        <v>23257.96</v>
      </c>
      <c r="V66" s="42">
        <f t="shared" si="57"/>
        <v>1662.420000000002</v>
      </c>
      <c r="W66" s="42">
        <v>24920.38</v>
      </c>
      <c r="X66" s="42">
        <f>W66</f>
        <v>24920.38</v>
      </c>
      <c r="Y66" s="42">
        <f t="shared" si="58"/>
        <v>0</v>
      </c>
      <c r="Z66" s="42">
        <v>24920.38</v>
      </c>
      <c r="AA66" s="42">
        <f>Z66</f>
        <v>24920.38</v>
      </c>
      <c r="AB66" s="42">
        <f t="shared" si="59"/>
        <v>29345.95</v>
      </c>
      <c r="AC66" s="42">
        <v>54266.33</v>
      </c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</row>
    <row r="67" spans="1:86" ht="12.75">
      <c r="A67" s="99" t="s">
        <v>51</v>
      </c>
      <c r="B67" s="85">
        <v>700</v>
      </c>
      <c r="C67" s="42">
        <v>0</v>
      </c>
      <c r="D67" s="42">
        <v>0</v>
      </c>
      <c r="E67" s="42">
        <v>0</v>
      </c>
      <c r="F67" s="42">
        <v>0</v>
      </c>
      <c r="G67" s="42">
        <f t="shared" si="52"/>
        <v>0</v>
      </c>
      <c r="H67" s="42">
        <v>0</v>
      </c>
      <c r="I67" s="42">
        <v>0</v>
      </c>
      <c r="J67" s="42">
        <f t="shared" si="53"/>
        <v>0</v>
      </c>
      <c r="K67" s="42">
        <v>0</v>
      </c>
      <c r="L67" s="42">
        <v>0</v>
      </c>
      <c r="M67" s="42">
        <f t="shared" si="54"/>
        <v>0</v>
      </c>
      <c r="N67" s="42">
        <v>0</v>
      </c>
      <c r="O67" s="42">
        <v>0</v>
      </c>
      <c r="P67" s="42">
        <f t="shared" si="55"/>
        <v>0</v>
      </c>
      <c r="Q67" s="42">
        <v>0</v>
      </c>
      <c r="R67" s="54">
        <v>0</v>
      </c>
      <c r="S67" s="42">
        <f t="shared" si="56"/>
        <v>0</v>
      </c>
      <c r="T67" s="42">
        <v>0</v>
      </c>
      <c r="U67" s="42">
        <v>0</v>
      </c>
      <c r="V67" s="42">
        <f t="shared" si="57"/>
        <v>0</v>
      </c>
      <c r="W67" s="42">
        <v>0</v>
      </c>
      <c r="X67" s="42">
        <v>0</v>
      </c>
      <c r="Y67" s="42">
        <f t="shared" si="58"/>
        <v>0</v>
      </c>
      <c r="Z67" s="42">
        <v>0</v>
      </c>
      <c r="AA67" s="42">
        <v>0</v>
      </c>
      <c r="AB67" s="42">
        <f t="shared" si="59"/>
        <v>0</v>
      </c>
      <c r="AC67" s="42">
        <v>0</v>
      </c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</row>
    <row r="68" spans="1:86" ht="12.75">
      <c r="A68" s="36" t="s">
        <v>56</v>
      </c>
      <c r="B68" s="100">
        <v>6200</v>
      </c>
      <c r="C68" s="64">
        <v>42904.86</v>
      </c>
      <c r="D68" s="64">
        <v>2874.56</v>
      </c>
      <c r="E68" s="64">
        <v>45779.42</v>
      </c>
      <c r="F68" s="64">
        <f aca="true" t="shared" si="60" ref="F68:AC68">SUM(F62:F67)</f>
        <v>45779.42</v>
      </c>
      <c r="G68" s="64">
        <f t="shared" si="60"/>
        <v>18519.539999999997</v>
      </c>
      <c r="H68" s="64">
        <f t="shared" si="60"/>
        <v>64298.96</v>
      </c>
      <c r="I68" s="64">
        <f t="shared" si="60"/>
        <v>64298.96</v>
      </c>
      <c r="J68" s="64">
        <f t="shared" si="60"/>
        <v>0.0009999999999763531</v>
      </c>
      <c r="K68" s="64">
        <f t="shared" si="60"/>
        <v>64298.960999999996</v>
      </c>
      <c r="L68" s="64">
        <f t="shared" si="60"/>
        <v>64298.960999999996</v>
      </c>
      <c r="M68" s="64">
        <f t="shared" si="60"/>
        <v>-0.0009999999999763531</v>
      </c>
      <c r="N68" s="64">
        <f t="shared" si="60"/>
        <v>64298.96</v>
      </c>
      <c r="O68" s="64">
        <f t="shared" si="60"/>
        <v>64298.96</v>
      </c>
      <c r="P68" s="64">
        <f t="shared" si="60"/>
        <v>0</v>
      </c>
      <c r="Q68" s="64">
        <f t="shared" si="60"/>
        <v>64298.96</v>
      </c>
      <c r="R68" s="48">
        <f t="shared" si="60"/>
        <v>64298.96</v>
      </c>
      <c r="S68" s="64">
        <f t="shared" si="60"/>
        <v>0</v>
      </c>
      <c r="T68" s="64">
        <f t="shared" si="60"/>
        <v>64298.96</v>
      </c>
      <c r="U68" s="64">
        <f t="shared" si="60"/>
        <v>64298.96</v>
      </c>
      <c r="V68" s="64">
        <f t="shared" si="60"/>
        <v>1262.420000000002</v>
      </c>
      <c r="W68" s="64">
        <f t="shared" si="60"/>
        <v>65561.38</v>
      </c>
      <c r="X68" s="64">
        <f t="shared" si="60"/>
        <v>65561.38</v>
      </c>
      <c r="Y68" s="64">
        <f t="shared" si="60"/>
        <v>0</v>
      </c>
      <c r="Z68" s="64">
        <f t="shared" si="60"/>
        <v>65561.38</v>
      </c>
      <c r="AA68" s="64">
        <f t="shared" si="60"/>
        <v>65561.38</v>
      </c>
      <c r="AB68" s="64">
        <f t="shared" si="60"/>
        <v>23637.02</v>
      </c>
      <c r="AC68" s="64">
        <f t="shared" si="60"/>
        <v>89198.4</v>
      </c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</row>
    <row r="69" spans="1:86" ht="12.75">
      <c r="A69" s="98"/>
      <c r="B69" s="24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2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</row>
    <row r="70" spans="1:86" ht="12.75">
      <c r="A70" s="98" t="s">
        <v>57</v>
      </c>
      <c r="B70" s="24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54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</row>
    <row r="71" spans="1:86" ht="12.75">
      <c r="A71" s="99" t="s">
        <v>45</v>
      </c>
      <c r="B71" s="40">
        <v>100</v>
      </c>
      <c r="C71" s="42">
        <v>499808.36</v>
      </c>
      <c r="D71" s="42">
        <v>219.47000000003027</v>
      </c>
      <c r="E71" s="42">
        <v>500027.83</v>
      </c>
      <c r="F71" s="42">
        <f aca="true" t="shared" si="61" ref="F71:F76">E71</f>
        <v>500027.83</v>
      </c>
      <c r="G71" s="42">
        <f aca="true" t="shared" si="62" ref="G71:G76">H71-F71</f>
        <v>442309.87999999995</v>
      </c>
      <c r="H71" s="42">
        <v>942337.71</v>
      </c>
      <c r="I71" s="42">
        <f aca="true" t="shared" si="63" ref="I71:I76">H71</f>
        <v>942337.71</v>
      </c>
      <c r="J71" s="42">
        <f aca="true" t="shared" si="64" ref="J71:J76">K71-I71</f>
        <v>0</v>
      </c>
      <c r="K71" s="42">
        <v>942337.71</v>
      </c>
      <c r="L71" s="42">
        <f aca="true" t="shared" si="65" ref="L71:L76">K71</f>
        <v>942337.71</v>
      </c>
      <c r="M71" s="42">
        <f aca="true" t="shared" si="66" ref="M71:M76">N71-L71</f>
        <v>-522329.43999999994</v>
      </c>
      <c r="N71" s="42">
        <v>420008.27</v>
      </c>
      <c r="O71" s="42">
        <f aca="true" t="shared" si="67" ref="O71:O76">N71</f>
        <v>420008.27</v>
      </c>
      <c r="P71" s="42">
        <f aca="true" t="shared" si="68" ref="P71:P76">Q71-O71</f>
        <v>5298.289999999979</v>
      </c>
      <c r="Q71" s="42">
        <v>425306.56</v>
      </c>
      <c r="R71" s="54">
        <f aca="true" t="shared" si="69" ref="R71:R76">Q71</f>
        <v>425306.56</v>
      </c>
      <c r="S71" s="42">
        <f aca="true" t="shared" si="70" ref="S71:S76">T71-R71</f>
        <v>0</v>
      </c>
      <c r="T71" s="42">
        <v>425306.56</v>
      </c>
      <c r="U71" s="42">
        <f aca="true" t="shared" si="71" ref="U71:U76">T71</f>
        <v>425306.56</v>
      </c>
      <c r="V71" s="42">
        <f aca="true" t="shared" si="72" ref="V71:V76">W71-U71</f>
        <v>0</v>
      </c>
      <c r="W71" s="42">
        <v>425306.56</v>
      </c>
      <c r="X71" s="42">
        <f aca="true" t="shared" si="73" ref="X71:X76">W71</f>
        <v>425306.56</v>
      </c>
      <c r="Y71" s="42">
        <f aca="true" t="shared" si="74" ref="Y71:Y76">Z71-X71</f>
        <v>-1022.9500000000116</v>
      </c>
      <c r="Z71" s="42">
        <v>424283.61</v>
      </c>
      <c r="AA71" s="42">
        <f aca="true" t="shared" si="75" ref="AA71:AA76">Z71</f>
        <v>424283.61</v>
      </c>
      <c r="AB71" s="42">
        <f aca="true" t="shared" si="76" ref="AB71:AB76">AC71-AA71</f>
        <v>563743.63</v>
      </c>
      <c r="AC71" s="42">
        <v>988027.24</v>
      </c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spans="1:86" ht="12.75">
      <c r="A72" s="99" t="s">
        <v>46</v>
      </c>
      <c r="B72" s="85">
        <v>200</v>
      </c>
      <c r="C72" s="42">
        <v>118816.2</v>
      </c>
      <c r="D72" s="42">
        <v>-193.88999999999942</v>
      </c>
      <c r="E72" s="42">
        <v>118622.31</v>
      </c>
      <c r="F72" s="42">
        <f t="shared" si="61"/>
        <v>118622.31</v>
      </c>
      <c r="G72" s="42">
        <f t="shared" si="62"/>
        <v>66783.72</v>
      </c>
      <c r="H72" s="42">
        <v>185406.03</v>
      </c>
      <c r="I72" s="42">
        <f t="shared" si="63"/>
        <v>185406.03</v>
      </c>
      <c r="J72" s="42">
        <f t="shared" si="64"/>
        <v>0</v>
      </c>
      <c r="K72" s="42">
        <v>185406.03</v>
      </c>
      <c r="L72" s="42">
        <f t="shared" si="65"/>
        <v>185406.03</v>
      </c>
      <c r="M72" s="42">
        <f t="shared" si="66"/>
        <v>-42603.72</v>
      </c>
      <c r="N72" s="42">
        <v>142802.31</v>
      </c>
      <c r="O72" s="42">
        <f t="shared" si="67"/>
        <v>142802.31</v>
      </c>
      <c r="P72" s="42">
        <f t="shared" si="68"/>
        <v>-5298.290000000008</v>
      </c>
      <c r="Q72" s="42">
        <v>137504.02</v>
      </c>
      <c r="R72" s="54">
        <f t="shared" si="69"/>
        <v>137504.02</v>
      </c>
      <c r="S72" s="42">
        <f t="shared" si="70"/>
        <v>0</v>
      </c>
      <c r="T72" s="42">
        <v>137504.02</v>
      </c>
      <c r="U72" s="42">
        <f t="shared" si="71"/>
        <v>137504.02</v>
      </c>
      <c r="V72" s="42">
        <f t="shared" si="72"/>
        <v>0</v>
      </c>
      <c r="W72" s="42">
        <v>137504.02</v>
      </c>
      <c r="X72" s="42">
        <f t="shared" si="73"/>
        <v>137504.02</v>
      </c>
      <c r="Y72" s="42">
        <f t="shared" si="74"/>
        <v>6930</v>
      </c>
      <c r="Z72" s="42">
        <v>144434.02</v>
      </c>
      <c r="AA72" s="42">
        <f t="shared" si="75"/>
        <v>144434.02</v>
      </c>
      <c r="AB72" s="42">
        <f t="shared" si="76"/>
        <v>50045.52000000002</v>
      </c>
      <c r="AC72" s="42">
        <v>194479.54</v>
      </c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</row>
    <row r="73" spans="1:86" ht="12.75">
      <c r="A73" s="99" t="s">
        <v>47</v>
      </c>
      <c r="B73" s="85">
        <v>300</v>
      </c>
      <c r="C73" s="42">
        <v>71630.62</v>
      </c>
      <c r="D73" s="42">
        <v>3540.790000000008</v>
      </c>
      <c r="E73" s="42">
        <v>75171.41</v>
      </c>
      <c r="F73" s="42">
        <f t="shared" si="61"/>
        <v>75171.41</v>
      </c>
      <c r="G73" s="42">
        <f t="shared" si="62"/>
        <v>1563.9599999999919</v>
      </c>
      <c r="H73" s="42">
        <v>76735.37</v>
      </c>
      <c r="I73" s="42">
        <f t="shared" si="63"/>
        <v>76735.37</v>
      </c>
      <c r="J73" s="42">
        <f t="shared" si="64"/>
        <v>-10000</v>
      </c>
      <c r="K73" s="42">
        <v>66735.37</v>
      </c>
      <c r="L73" s="42">
        <f t="shared" si="65"/>
        <v>66735.37</v>
      </c>
      <c r="M73" s="42">
        <f t="shared" si="66"/>
        <v>0</v>
      </c>
      <c r="N73" s="42">
        <v>66735.37</v>
      </c>
      <c r="O73" s="42">
        <f t="shared" si="67"/>
        <v>66735.37</v>
      </c>
      <c r="P73" s="42">
        <f t="shared" si="68"/>
        <v>0</v>
      </c>
      <c r="Q73" s="42">
        <v>66735.37</v>
      </c>
      <c r="R73" s="54">
        <f t="shared" si="69"/>
        <v>66735.37</v>
      </c>
      <c r="S73" s="42">
        <f t="shared" si="70"/>
        <v>-22972.999999999993</v>
      </c>
      <c r="T73" s="42">
        <v>43762.37</v>
      </c>
      <c r="U73" s="42">
        <f t="shared" si="71"/>
        <v>43762.37</v>
      </c>
      <c r="V73" s="42">
        <f t="shared" si="72"/>
        <v>-400</v>
      </c>
      <c r="W73" s="42">
        <v>43362.37</v>
      </c>
      <c r="X73" s="42">
        <f t="shared" si="73"/>
        <v>43362.37</v>
      </c>
      <c r="Y73" s="42">
        <f t="shared" si="74"/>
        <v>900</v>
      </c>
      <c r="Z73" s="42">
        <v>44262.37</v>
      </c>
      <c r="AA73" s="42">
        <f t="shared" si="75"/>
        <v>44262.37</v>
      </c>
      <c r="AB73" s="42">
        <f t="shared" si="76"/>
        <v>51805.24999999999</v>
      </c>
      <c r="AC73" s="42">
        <v>96067.62</v>
      </c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</row>
    <row r="74" spans="1:86" ht="12.75">
      <c r="A74" s="99" t="s">
        <v>49</v>
      </c>
      <c r="B74" s="85">
        <v>500</v>
      </c>
      <c r="C74" s="42">
        <v>15273.48</v>
      </c>
      <c r="D74" s="42">
        <v>26.81000000000131</v>
      </c>
      <c r="E74" s="42">
        <v>15300.29</v>
      </c>
      <c r="F74" s="42">
        <f t="shared" si="61"/>
        <v>15300.29</v>
      </c>
      <c r="G74" s="42">
        <f t="shared" si="62"/>
        <v>9625.509999999998</v>
      </c>
      <c r="H74" s="42">
        <v>24925.8</v>
      </c>
      <c r="I74" s="42">
        <f t="shared" si="63"/>
        <v>24925.8</v>
      </c>
      <c r="J74" s="42">
        <f t="shared" si="64"/>
        <v>0</v>
      </c>
      <c r="K74" s="42">
        <v>24925.8</v>
      </c>
      <c r="L74" s="42">
        <f t="shared" si="65"/>
        <v>24925.8</v>
      </c>
      <c r="M74" s="42">
        <f t="shared" si="66"/>
        <v>0</v>
      </c>
      <c r="N74" s="42">
        <v>24925.8</v>
      </c>
      <c r="O74" s="42">
        <f t="shared" si="67"/>
        <v>24925.8</v>
      </c>
      <c r="P74" s="42">
        <f t="shared" si="68"/>
        <v>-125.27999999999884</v>
      </c>
      <c r="Q74" s="42">
        <v>24800.52</v>
      </c>
      <c r="R74" s="54">
        <f t="shared" si="69"/>
        <v>24800.52</v>
      </c>
      <c r="S74" s="42">
        <f t="shared" si="70"/>
        <v>-3950</v>
      </c>
      <c r="T74" s="42">
        <v>20850.52</v>
      </c>
      <c r="U74" s="42">
        <f t="shared" si="71"/>
        <v>20850.52</v>
      </c>
      <c r="V74" s="42">
        <f t="shared" si="72"/>
        <v>0</v>
      </c>
      <c r="W74" s="42">
        <v>20850.52</v>
      </c>
      <c r="X74" s="42">
        <f t="shared" si="73"/>
        <v>20850.52</v>
      </c>
      <c r="Y74" s="42">
        <f t="shared" si="74"/>
        <v>76625.65999999999</v>
      </c>
      <c r="Z74" s="42">
        <v>97476.18</v>
      </c>
      <c r="AA74" s="42">
        <f t="shared" si="75"/>
        <v>97476.18</v>
      </c>
      <c r="AB74" s="42">
        <f t="shared" si="76"/>
        <v>-80248.72</v>
      </c>
      <c r="AC74" s="42">
        <v>17227.46</v>
      </c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</row>
    <row r="75" spans="1:86" ht="12.75">
      <c r="A75" s="99" t="s">
        <v>50</v>
      </c>
      <c r="B75" s="85">
        <v>600</v>
      </c>
      <c r="C75" s="42">
        <v>118459.48</v>
      </c>
      <c r="D75" s="42">
        <v>-6250.7</v>
      </c>
      <c r="E75" s="42">
        <v>112208.78</v>
      </c>
      <c r="F75" s="42">
        <f t="shared" si="61"/>
        <v>112208.78</v>
      </c>
      <c r="G75" s="42">
        <f t="shared" si="62"/>
        <v>-79808.29</v>
      </c>
      <c r="H75" s="42">
        <v>32400.49</v>
      </c>
      <c r="I75" s="42">
        <f t="shared" si="63"/>
        <v>32400.49</v>
      </c>
      <c r="J75" s="42">
        <f t="shared" si="64"/>
        <v>-4400</v>
      </c>
      <c r="K75" s="42">
        <v>28000.49</v>
      </c>
      <c r="L75" s="42">
        <f t="shared" si="65"/>
        <v>28000.49</v>
      </c>
      <c r="M75" s="42">
        <f t="shared" si="66"/>
        <v>0</v>
      </c>
      <c r="N75" s="42">
        <v>28000.49</v>
      </c>
      <c r="O75" s="42">
        <f t="shared" si="67"/>
        <v>28000.49</v>
      </c>
      <c r="P75" s="42">
        <f t="shared" si="68"/>
        <v>-5274.720000000001</v>
      </c>
      <c r="Q75" s="42">
        <v>22725.77</v>
      </c>
      <c r="R75" s="54">
        <f t="shared" si="69"/>
        <v>22725.77</v>
      </c>
      <c r="S75" s="42">
        <f t="shared" si="70"/>
        <v>0</v>
      </c>
      <c r="T75" s="42">
        <v>22725.77</v>
      </c>
      <c r="U75" s="42">
        <f t="shared" si="71"/>
        <v>22725.77</v>
      </c>
      <c r="V75" s="42">
        <f t="shared" si="72"/>
        <v>-65.42000000000189</v>
      </c>
      <c r="W75" s="42">
        <v>22660.35</v>
      </c>
      <c r="X75" s="42">
        <f t="shared" si="73"/>
        <v>22660.35</v>
      </c>
      <c r="Y75" s="42">
        <f t="shared" si="74"/>
        <v>565</v>
      </c>
      <c r="Z75" s="42">
        <v>23225.35</v>
      </c>
      <c r="AA75" s="42">
        <f t="shared" si="75"/>
        <v>23225.35</v>
      </c>
      <c r="AB75" s="42">
        <f t="shared" si="76"/>
        <v>11678.68</v>
      </c>
      <c r="AC75" s="42">
        <v>34904.03</v>
      </c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</row>
    <row r="76" spans="1:86" ht="12.75">
      <c r="A76" s="99" t="s">
        <v>51</v>
      </c>
      <c r="B76" s="85">
        <v>700</v>
      </c>
      <c r="C76" s="42">
        <v>450</v>
      </c>
      <c r="D76" s="42">
        <v>0</v>
      </c>
      <c r="E76" s="42">
        <v>450</v>
      </c>
      <c r="F76" s="42">
        <f t="shared" si="61"/>
        <v>450</v>
      </c>
      <c r="G76" s="42">
        <f t="shared" si="62"/>
        <v>0</v>
      </c>
      <c r="H76" s="42">
        <v>450</v>
      </c>
      <c r="I76" s="42">
        <f t="shared" si="63"/>
        <v>450</v>
      </c>
      <c r="J76" s="42">
        <f t="shared" si="64"/>
        <v>0</v>
      </c>
      <c r="K76" s="42">
        <v>450</v>
      </c>
      <c r="L76" s="42">
        <f t="shared" si="65"/>
        <v>450</v>
      </c>
      <c r="M76" s="42">
        <f t="shared" si="66"/>
        <v>0</v>
      </c>
      <c r="N76" s="42">
        <v>450</v>
      </c>
      <c r="O76" s="42">
        <f t="shared" si="67"/>
        <v>450</v>
      </c>
      <c r="P76" s="42">
        <f t="shared" si="68"/>
        <v>0</v>
      </c>
      <c r="Q76" s="42">
        <v>450</v>
      </c>
      <c r="R76" s="54">
        <f t="shared" si="69"/>
        <v>450</v>
      </c>
      <c r="S76" s="42">
        <f t="shared" si="70"/>
        <v>0</v>
      </c>
      <c r="T76" s="42">
        <v>450</v>
      </c>
      <c r="U76" s="42">
        <f t="shared" si="71"/>
        <v>450</v>
      </c>
      <c r="V76" s="42">
        <f t="shared" si="72"/>
        <v>0</v>
      </c>
      <c r="W76" s="42">
        <v>450</v>
      </c>
      <c r="X76" s="42">
        <f t="shared" si="73"/>
        <v>450</v>
      </c>
      <c r="Y76" s="42">
        <f t="shared" si="74"/>
        <v>0</v>
      </c>
      <c r="Z76" s="42">
        <v>450</v>
      </c>
      <c r="AA76" s="42">
        <f t="shared" si="75"/>
        <v>450</v>
      </c>
      <c r="AB76" s="42">
        <f t="shared" si="76"/>
        <v>0</v>
      </c>
      <c r="AC76" s="42">
        <v>450</v>
      </c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</row>
    <row r="77" spans="1:86" ht="12.75">
      <c r="A77" s="98" t="s">
        <v>58</v>
      </c>
      <c r="B77" s="63">
        <v>6300</v>
      </c>
      <c r="C77" s="64">
        <v>824438.14</v>
      </c>
      <c r="D77" s="64">
        <v>-2657.519999999957</v>
      </c>
      <c r="E77" s="64">
        <v>821780.62</v>
      </c>
      <c r="F77" s="64">
        <f aca="true" t="shared" si="77" ref="F77:AC77">SUM(F71:F76)</f>
        <v>821780.6200000001</v>
      </c>
      <c r="G77" s="64">
        <f t="shared" si="77"/>
        <v>440474.77999999997</v>
      </c>
      <c r="H77" s="64">
        <f t="shared" si="77"/>
        <v>1262255.4</v>
      </c>
      <c r="I77" s="64">
        <f t="shared" si="77"/>
        <v>1262255.4</v>
      </c>
      <c r="J77" s="64">
        <f t="shared" si="77"/>
        <v>-14400</v>
      </c>
      <c r="K77" s="64">
        <f t="shared" si="77"/>
        <v>1247855.4</v>
      </c>
      <c r="L77" s="64">
        <f t="shared" si="77"/>
        <v>1247855.4</v>
      </c>
      <c r="M77" s="64">
        <f t="shared" si="77"/>
        <v>-564933.1599999999</v>
      </c>
      <c r="N77" s="64">
        <f t="shared" si="77"/>
        <v>682922.2400000001</v>
      </c>
      <c r="O77" s="64">
        <f t="shared" si="77"/>
        <v>682922.2400000001</v>
      </c>
      <c r="P77" s="64">
        <f t="shared" si="77"/>
        <v>-5400.000000000029</v>
      </c>
      <c r="Q77" s="64">
        <f t="shared" si="77"/>
        <v>677522.24</v>
      </c>
      <c r="R77" s="48">
        <f t="shared" si="77"/>
        <v>677522.24</v>
      </c>
      <c r="S77" s="64">
        <f t="shared" si="77"/>
        <v>-26922.999999999993</v>
      </c>
      <c r="T77" s="64">
        <f t="shared" si="77"/>
        <v>650599.24</v>
      </c>
      <c r="U77" s="64">
        <f t="shared" si="77"/>
        <v>650599.24</v>
      </c>
      <c r="V77" s="64">
        <f t="shared" si="77"/>
        <v>-465.4200000000019</v>
      </c>
      <c r="W77" s="64">
        <f t="shared" si="77"/>
        <v>650133.82</v>
      </c>
      <c r="X77" s="64">
        <f t="shared" si="77"/>
        <v>650133.82</v>
      </c>
      <c r="Y77" s="64">
        <f t="shared" si="77"/>
        <v>83997.70999999998</v>
      </c>
      <c r="Z77" s="64">
        <f>SUM(Z71:Z76)</f>
        <v>734131.5299999999</v>
      </c>
      <c r="AA77" s="64">
        <f t="shared" si="77"/>
        <v>734131.5299999999</v>
      </c>
      <c r="AB77" s="64">
        <f t="shared" si="77"/>
        <v>597024.3600000001</v>
      </c>
      <c r="AC77" s="64">
        <f t="shared" si="77"/>
        <v>1331155.89</v>
      </c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</row>
    <row r="78" spans="1:86" ht="12.75">
      <c r="A78" s="99"/>
      <c r="B78" s="9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54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</row>
    <row r="79" spans="1:86" ht="12.75">
      <c r="A79" s="98" t="s">
        <v>59</v>
      </c>
      <c r="B79" s="2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54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1:86" ht="12.75">
      <c r="A80" s="99" t="s">
        <v>45</v>
      </c>
      <c r="B80" s="40">
        <v>100</v>
      </c>
      <c r="C80" s="42">
        <v>677017.75</v>
      </c>
      <c r="D80" s="42">
        <v>-14903.92</v>
      </c>
      <c r="E80" s="42">
        <v>662113.83</v>
      </c>
      <c r="F80" s="42">
        <f aca="true" t="shared" si="78" ref="F80:F85">E80</f>
        <v>662113.83</v>
      </c>
      <c r="G80" s="42">
        <f aca="true" t="shared" si="79" ref="G80:G85">H80-F80</f>
        <v>227438.59000000008</v>
      </c>
      <c r="H80" s="42">
        <v>889552.42</v>
      </c>
      <c r="I80" s="42">
        <f aca="true" t="shared" si="80" ref="I80:I85">H80</f>
        <v>889552.42</v>
      </c>
      <c r="J80" s="42">
        <f aca="true" t="shared" si="81" ref="J80:J85">K80-I80</f>
        <v>-64435.04000000004</v>
      </c>
      <c r="K80" s="42">
        <v>825117.38</v>
      </c>
      <c r="L80" s="42">
        <f aca="true" t="shared" si="82" ref="L80:L85">K80</f>
        <v>825117.38</v>
      </c>
      <c r="M80" s="42">
        <f aca="true" t="shared" si="83" ref="M80:M85">N80-L80</f>
        <v>-116071.43000000005</v>
      </c>
      <c r="N80" s="42">
        <v>709045.95</v>
      </c>
      <c r="O80" s="42">
        <f aca="true" t="shared" si="84" ref="O80:O85">N80</f>
        <v>709045.95</v>
      </c>
      <c r="P80" s="42">
        <f aca="true" t="shared" si="85" ref="P80:P85">Q80-O80</f>
        <v>-14693.769999999902</v>
      </c>
      <c r="Q80" s="42">
        <v>694352.18</v>
      </c>
      <c r="R80" s="54">
        <f aca="true" t="shared" si="86" ref="R80:R85">Q80</f>
        <v>694352.18</v>
      </c>
      <c r="S80" s="42">
        <f aca="true" t="shared" si="87" ref="S80:S85">T80-R80</f>
        <v>-14217.410000000033</v>
      </c>
      <c r="T80" s="42">
        <v>680134.77</v>
      </c>
      <c r="U80" s="42">
        <f aca="true" t="shared" si="88" ref="U80:U85">T80</f>
        <v>680134.77</v>
      </c>
      <c r="V80" s="42">
        <f aca="true" t="shared" si="89" ref="V80:V85">W80-U80</f>
        <v>-50461.25</v>
      </c>
      <c r="W80" s="42">
        <v>629673.52</v>
      </c>
      <c r="X80" s="42">
        <f aca="true" t="shared" si="90" ref="X80:X85">W80</f>
        <v>629673.52</v>
      </c>
      <c r="Y80" s="42">
        <f aca="true" t="shared" si="91" ref="Y80:Y85">Z80-X80</f>
        <v>-4254.790000000037</v>
      </c>
      <c r="Z80" s="42">
        <v>625418.73</v>
      </c>
      <c r="AA80" s="42">
        <f aca="true" t="shared" si="92" ref="AA80:AA85">Z80</f>
        <v>625418.73</v>
      </c>
      <c r="AB80" s="42">
        <f aca="true" t="shared" si="93" ref="AB80:AB85">AC80-AA80</f>
        <v>-41782.04999999993</v>
      </c>
      <c r="AC80" s="42">
        <v>583636.68</v>
      </c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</row>
    <row r="81" spans="1:86" ht="12.75">
      <c r="A81" s="99" t="s">
        <v>46</v>
      </c>
      <c r="B81" s="85">
        <v>200</v>
      </c>
      <c r="C81" s="42">
        <v>92878.39</v>
      </c>
      <c r="D81" s="42">
        <v>-160.75999999999476</v>
      </c>
      <c r="E81" s="42">
        <v>92717.63</v>
      </c>
      <c r="F81" s="42">
        <f t="shared" si="78"/>
        <v>92717.63</v>
      </c>
      <c r="G81" s="42">
        <f t="shared" si="79"/>
        <v>9006.529999999999</v>
      </c>
      <c r="H81" s="42">
        <v>101724.16</v>
      </c>
      <c r="I81" s="42">
        <f t="shared" si="80"/>
        <v>101724.16</v>
      </c>
      <c r="J81" s="42">
        <f t="shared" si="81"/>
        <v>1909.0199999999895</v>
      </c>
      <c r="K81" s="42">
        <v>103633.18</v>
      </c>
      <c r="L81" s="42">
        <f t="shared" si="82"/>
        <v>103633.18</v>
      </c>
      <c r="M81" s="42">
        <f t="shared" si="83"/>
        <v>4200</v>
      </c>
      <c r="N81" s="42">
        <v>107833.18</v>
      </c>
      <c r="O81" s="42">
        <f t="shared" si="84"/>
        <v>107833.18</v>
      </c>
      <c r="P81" s="42">
        <f t="shared" si="85"/>
        <v>-500</v>
      </c>
      <c r="Q81" s="42">
        <v>107333.18</v>
      </c>
      <c r="R81" s="54">
        <f t="shared" si="86"/>
        <v>107333.18</v>
      </c>
      <c r="S81" s="42">
        <f t="shared" si="87"/>
        <v>-496.6299999999901</v>
      </c>
      <c r="T81" s="42">
        <v>106836.55</v>
      </c>
      <c r="U81" s="42">
        <f t="shared" si="88"/>
        <v>106836.55</v>
      </c>
      <c r="V81" s="42">
        <f t="shared" si="89"/>
        <v>-3180.0800000000017</v>
      </c>
      <c r="W81" s="42">
        <v>103656.47</v>
      </c>
      <c r="X81" s="42">
        <f t="shared" si="90"/>
        <v>103656.47</v>
      </c>
      <c r="Y81" s="42">
        <f t="shared" si="91"/>
        <v>-1595.770000000004</v>
      </c>
      <c r="Z81" s="42">
        <v>102060.7</v>
      </c>
      <c r="AA81" s="42">
        <f t="shared" si="92"/>
        <v>102060.7</v>
      </c>
      <c r="AB81" s="42">
        <f t="shared" si="93"/>
        <v>-8064.349999999991</v>
      </c>
      <c r="AC81" s="42">
        <v>93996.35</v>
      </c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1:86" ht="12.75">
      <c r="A82" s="99" t="s">
        <v>47</v>
      </c>
      <c r="B82" s="85">
        <v>300</v>
      </c>
      <c r="C82" s="42">
        <v>590479.67</v>
      </c>
      <c r="D82" s="42">
        <v>84467.02999999991</v>
      </c>
      <c r="E82" s="42">
        <v>674946.7</v>
      </c>
      <c r="F82" s="42">
        <f t="shared" si="78"/>
        <v>674946.7</v>
      </c>
      <c r="G82" s="42">
        <f t="shared" si="79"/>
        <v>25511.01000000001</v>
      </c>
      <c r="H82" s="42">
        <v>700457.71</v>
      </c>
      <c r="I82" s="42">
        <f t="shared" si="80"/>
        <v>700457.71</v>
      </c>
      <c r="J82" s="42">
        <f t="shared" si="81"/>
        <v>15281.70000000007</v>
      </c>
      <c r="K82" s="42">
        <v>715739.41</v>
      </c>
      <c r="L82" s="42">
        <f t="shared" si="82"/>
        <v>715739.41</v>
      </c>
      <c r="M82" s="42">
        <f t="shared" si="83"/>
        <v>-27440.44000000006</v>
      </c>
      <c r="N82" s="42">
        <v>688298.97</v>
      </c>
      <c r="O82" s="42">
        <f t="shared" si="84"/>
        <v>688298.97</v>
      </c>
      <c r="P82" s="42">
        <f t="shared" si="85"/>
        <v>87444.76000000001</v>
      </c>
      <c r="Q82" s="42">
        <v>775743.73</v>
      </c>
      <c r="R82" s="54">
        <f t="shared" si="86"/>
        <v>775743.73</v>
      </c>
      <c r="S82" s="42">
        <f t="shared" si="87"/>
        <v>9616.080000000075</v>
      </c>
      <c r="T82" s="42">
        <v>785359.81</v>
      </c>
      <c r="U82" s="42">
        <f t="shared" si="88"/>
        <v>785359.81</v>
      </c>
      <c r="V82" s="42">
        <f t="shared" si="89"/>
        <v>-4168.160000000033</v>
      </c>
      <c r="W82" s="42">
        <v>781191.65</v>
      </c>
      <c r="X82" s="42">
        <f t="shared" si="90"/>
        <v>781191.65</v>
      </c>
      <c r="Y82" s="42">
        <f t="shared" si="91"/>
        <v>39569.08999999997</v>
      </c>
      <c r="Z82" s="42">
        <v>820760.74</v>
      </c>
      <c r="AA82" s="42">
        <f t="shared" si="92"/>
        <v>820760.74</v>
      </c>
      <c r="AB82" s="42">
        <f t="shared" si="93"/>
        <v>-157947.42000000004</v>
      </c>
      <c r="AC82" s="42">
        <v>662813.32</v>
      </c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</row>
    <row r="83" spans="1:86" ht="12.75">
      <c r="A83" s="99" t="s">
        <v>49</v>
      </c>
      <c r="B83" s="85">
        <v>500</v>
      </c>
      <c r="C83" s="42">
        <v>100331.17</v>
      </c>
      <c r="D83" s="42">
        <v>1713.84</v>
      </c>
      <c r="E83" s="42">
        <v>102045.01</v>
      </c>
      <c r="F83" s="42">
        <f t="shared" si="78"/>
        <v>102045.01</v>
      </c>
      <c r="G83" s="42">
        <f t="shared" si="79"/>
        <v>7334.300000000003</v>
      </c>
      <c r="H83" s="42">
        <v>109379.31</v>
      </c>
      <c r="I83" s="42">
        <f t="shared" si="80"/>
        <v>109379.31</v>
      </c>
      <c r="J83" s="42">
        <f t="shared" si="81"/>
        <v>37985.16</v>
      </c>
      <c r="K83" s="42">
        <v>147364.47</v>
      </c>
      <c r="L83" s="42">
        <f t="shared" si="82"/>
        <v>147364.47</v>
      </c>
      <c r="M83" s="42">
        <f t="shared" si="83"/>
        <v>1175</v>
      </c>
      <c r="N83" s="42">
        <v>148539.47</v>
      </c>
      <c r="O83" s="42">
        <f t="shared" si="84"/>
        <v>148539.47</v>
      </c>
      <c r="P83" s="42">
        <f t="shared" si="85"/>
        <v>-9605.029999999999</v>
      </c>
      <c r="Q83" s="42">
        <v>138934.44</v>
      </c>
      <c r="R83" s="54">
        <f t="shared" si="86"/>
        <v>138934.44</v>
      </c>
      <c r="S83" s="42">
        <f t="shared" si="87"/>
        <v>4313.190000000002</v>
      </c>
      <c r="T83" s="42">
        <v>143247.63</v>
      </c>
      <c r="U83" s="42">
        <f t="shared" si="88"/>
        <v>143247.63</v>
      </c>
      <c r="V83" s="42">
        <f t="shared" si="89"/>
        <v>11099.859999999986</v>
      </c>
      <c r="W83" s="42">
        <v>154347.49</v>
      </c>
      <c r="X83" s="42">
        <f t="shared" si="90"/>
        <v>154347.49</v>
      </c>
      <c r="Y83" s="42">
        <f t="shared" si="91"/>
        <v>3753.210000000021</v>
      </c>
      <c r="Z83" s="42">
        <v>158100.7</v>
      </c>
      <c r="AA83" s="42">
        <f t="shared" si="92"/>
        <v>158100.7</v>
      </c>
      <c r="AB83" s="42">
        <f t="shared" si="93"/>
        <v>4384.849999999977</v>
      </c>
      <c r="AC83" s="42">
        <v>162485.55</v>
      </c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</row>
    <row r="84" spans="1:86" ht="12.75">
      <c r="A84" s="99" t="s">
        <v>50</v>
      </c>
      <c r="B84" s="85">
        <v>600</v>
      </c>
      <c r="C84" s="42">
        <v>239689.78</v>
      </c>
      <c r="D84" s="42">
        <v>-42954.53</v>
      </c>
      <c r="E84" s="42">
        <v>196735.25</v>
      </c>
      <c r="F84" s="42">
        <f t="shared" si="78"/>
        <v>196735.25</v>
      </c>
      <c r="G84" s="42">
        <f t="shared" si="79"/>
        <v>-40897.51000000001</v>
      </c>
      <c r="H84" s="42">
        <v>155837.74</v>
      </c>
      <c r="I84" s="42">
        <f t="shared" si="80"/>
        <v>155837.74</v>
      </c>
      <c r="J84" s="42">
        <f t="shared" si="81"/>
        <v>16165.390000000014</v>
      </c>
      <c r="K84" s="42">
        <v>172003.13</v>
      </c>
      <c r="L84" s="42">
        <f t="shared" si="82"/>
        <v>172003.13</v>
      </c>
      <c r="M84" s="42">
        <f t="shared" si="83"/>
        <v>-711</v>
      </c>
      <c r="N84" s="42">
        <v>171292.13</v>
      </c>
      <c r="O84" s="42">
        <f t="shared" si="84"/>
        <v>171292.13</v>
      </c>
      <c r="P84" s="42">
        <f t="shared" si="85"/>
        <v>-64821.520000000004</v>
      </c>
      <c r="Q84" s="42">
        <v>106470.61</v>
      </c>
      <c r="R84" s="54">
        <f t="shared" si="86"/>
        <v>106470.61</v>
      </c>
      <c r="S84" s="42">
        <f t="shared" si="87"/>
        <v>-770.6600000000035</v>
      </c>
      <c r="T84" s="42">
        <v>105699.95</v>
      </c>
      <c r="U84" s="42">
        <f t="shared" si="88"/>
        <v>105699.95</v>
      </c>
      <c r="V84" s="42">
        <f t="shared" si="89"/>
        <v>36194.81000000001</v>
      </c>
      <c r="W84" s="42">
        <v>141894.76</v>
      </c>
      <c r="X84" s="42">
        <f t="shared" si="90"/>
        <v>141894.76</v>
      </c>
      <c r="Y84" s="42">
        <f t="shared" si="91"/>
        <v>-3211.290000000008</v>
      </c>
      <c r="Z84" s="42">
        <v>138683.47</v>
      </c>
      <c r="AA84" s="42">
        <f t="shared" si="92"/>
        <v>138683.47</v>
      </c>
      <c r="AB84" s="42">
        <f t="shared" si="93"/>
        <v>39380.22</v>
      </c>
      <c r="AC84" s="42">
        <v>178063.69</v>
      </c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</row>
    <row r="85" spans="1:86" ht="12.75">
      <c r="A85" s="99" t="s">
        <v>51</v>
      </c>
      <c r="B85" s="85">
        <v>700</v>
      </c>
      <c r="C85" s="42">
        <v>248285.09</v>
      </c>
      <c r="D85" s="42">
        <v>-84629.24</v>
      </c>
      <c r="E85" s="42">
        <v>163655.85</v>
      </c>
      <c r="F85" s="42">
        <f t="shared" si="78"/>
        <v>163655.85</v>
      </c>
      <c r="G85" s="42">
        <f t="shared" si="79"/>
        <v>4893.2699999999895</v>
      </c>
      <c r="H85" s="42">
        <v>168549.12</v>
      </c>
      <c r="I85" s="42">
        <f t="shared" si="80"/>
        <v>168549.12</v>
      </c>
      <c r="J85" s="42">
        <f t="shared" si="81"/>
        <v>0</v>
      </c>
      <c r="K85" s="42">
        <v>168549.12</v>
      </c>
      <c r="L85" s="42">
        <f t="shared" si="82"/>
        <v>168549.12</v>
      </c>
      <c r="M85" s="42">
        <f t="shared" si="83"/>
        <v>0</v>
      </c>
      <c r="N85" s="42">
        <v>168549.12</v>
      </c>
      <c r="O85" s="42">
        <f t="shared" si="84"/>
        <v>168549.12</v>
      </c>
      <c r="P85" s="42">
        <f t="shared" si="85"/>
        <v>-17340</v>
      </c>
      <c r="Q85" s="42">
        <v>151209.12</v>
      </c>
      <c r="R85" s="54">
        <f t="shared" si="86"/>
        <v>151209.12</v>
      </c>
      <c r="S85" s="42">
        <f t="shared" si="87"/>
        <v>0</v>
      </c>
      <c r="T85" s="42">
        <v>151209.12</v>
      </c>
      <c r="U85" s="42">
        <f t="shared" si="88"/>
        <v>151209.12</v>
      </c>
      <c r="V85" s="42">
        <f t="shared" si="89"/>
        <v>-52170</v>
      </c>
      <c r="W85" s="42">
        <v>99039.12</v>
      </c>
      <c r="X85" s="42">
        <f t="shared" si="90"/>
        <v>99039.12</v>
      </c>
      <c r="Y85" s="42">
        <f t="shared" si="91"/>
        <v>-7364.779999999999</v>
      </c>
      <c r="Z85" s="42">
        <v>91674.34</v>
      </c>
      <c r="AA85" s="42">
        <f t="shared" si="92"/>
        <v>91674.34</v>
      </c>
      <c r="AB85" s="42">
        <f t="shared" si="93"/>
        <v>-70036.26</v>
      </c>
      <c r="AC85" s="42">
        <v>21638.08</v>
      </c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</row>
    <row r="86" spans="1:86" ht="12.75">
      <c r="A86" s="98" t="s">
        <v>60</v>
      </c>
      <c r="B86" s="63">
        <v>6400</v>
      </c>
      <c r="C86" s="64">
        <v>1948681.85</v>
      </c>
      <c r="D86" s="64">
        <v>-56467.58000000012</v>
      </c>
      <c r="E86" s="64">
        <v>1892214.27</v>
      </c>
      <c r="F86" s="64">
        <f aca="true" t="shared" si="94" ref="F86:AC86">SUM(F80:F85)</f>
        <v>1892214.27</v>
      </c>
      <c r="G86" s="64">
        <f t="shared" si="94"/>
        <v>233286.1900000001</v>
      </c>
      <c r="H86" s="64">
        <f t="shared" si="94"/>
        <v>2125500.46</v>
      </c>
      <c r="I86" s="64">
        <f t="shared" si="94"/>
        <v>2125500.46</v>
      </c>
      <c r="J86" s="64">
        <f t="shared" si="94"/>
        <v>6906.23000000004</v>
      </c>
      <c r="K86" s="64">
        <f t="shared" si="94"/>
        <v>2132406.6900000004</v>
      </c>
      <c r="L86" s="64">
        <f t="shared" si="94"/>
        <v>2132406.6900000004</v>
      </c>
      <c r="M86" s="64">
        <f t="shared" si="94"/>
        <v>-138847.8700000001</v>
      </c>
      <c r="N86" s="64">
        <f t="shared" si="94"/>
        <v>1993558.8199999998</v>
      </c>
      <c r="O86" s="64">
        <f t="shared" si="94"/>
        <v>1993558.8199999998</v>
      </c>
      <c r="P86" s="64">
        <f t="shared" si="94"/>
        <v>-19515.559999999896</v>
      </c>
      <c r="Q86" s="64">
        <f t="shared" si="94"/>
        <v>1974043.2600000002</v>
      </c>
      <c r="R86" s="48">
        <f t="shared" si="94"/>
        <v>1974043.2600000002</v>
      </c>
      <c r="S86" s="64">
        <f t="shared" si="94"/>
        <v>-1555.4299999999494</v>
      </c>
      <c r="T86" s="64">
        <f t="shared" si="94"/>
        <v>1972487.83</v>
      </c>
      <c r="U86" s="64">
        <f t="shared" si="94"/>
        <v>1972487.83</v>
      </c>
      <c r="V86" s="64">
        <f t="shared" si="94"/>
        <v>-62684.820000000036</v>
      </c>
      <c r="W86" s="64">
        <f t="shared" si="94"/>
        <v>1909803.0100000002</v>
      </c>
      <c r="X86" s="64">
        <f t="shared" si="94"/>
        <v>1909803.0100000002</v>
      </c>
      <c r="Y86" s="64">
        <f t="shared" si="94"/>
        <v>26895.66999999994</v>
      </c>
      <c r="Z86" s="64">
        <f t="shared" si="94"/>
        <v>1936698.68</v>
      </c>
      <c r="AA86" s="64">
        <f t="shared" si="94"/>
        <v>1936698.68</v>
      </c>
      <c r="AB86" s="64">
        <f t="shared" si="94"/>
        <v>-234065.00999999995</v>
      </c>
      <c r="AC86" s="64">
        <f t="shared" si="94"/>
        <v>1702633.6700000002</v>
      </c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</row>
    <row r="87" spans="1:86" ht="12.75">
      <c r="A87" s="99"/>
      <c r="B87" s="9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54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</row>
    <row r="88" spans="1:86" ht="12.75">
      <c r="A88" s="98" t="s">
        <v>61</v>
      </c>
      <c r="B88" s="2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54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</row>
    <row r="89" spans="1:86" ht="12.75">
      <c r="A89" s="98" t="s">
        <v>62</v>
      </c>
      <c r="B89" s="24">
        <v>300</v>
      </c>
      <c r="C89" s="42">
        <v>0</v>
      </c>
      <c r="D89" s="42">
        <v>0</v>
      </c>
      <c r="E89" s="42">
        <v>0</v>
      </c>
      <c r="F89" s="42">
        <f>E89</f>
        <v>0</v>
      </c>
      <c r="G89" s="42"/>
      <c r="H89" s="42">
        <v>0</v>
      </c>
      <c r="I89" s="42">
        <f>H89</f>
        <v>0</v>
      </c>
      <c r="J89" s="42"/>
      <c r="K89" s="42"/>
      <c r="L89" s="42">
        <f>K89</f>
        <v>0</v>
      </c>
      <c r="M89" s="42"/>
      <c r="N89" s="42"/>
      <c r="O89" s="42">
        <f>N89</f>
        <v>0</v>
      </c>
      <c r="P89" s="42"/>
      <c r="Q89" s="42"/>
      <c r="R89" s="54">
        <f>Q89</f>
        <v>0</v>
      </c>
      <c r="S89" s="42"/>
      <c r="T89" s="42"/>
      <c r="U89" s="42">
        <f>T89</f>
        <v>0</v>
      </c>
      <c r="V89" s="42"/>
      <c r="W89" s="42"/>
      <c r="X89" s="42">
        <f>W89</f>
        <v>0</v>
      </c>
      <c r="Y89" s="42"/>
      <c r="Z89" s="42"/>
      <c r="AA89" s="42">
        <f>Z89</f>
        <v>0</v>
      </c>
      <c r="AB89" s="42"/>
      <c r="AC89" s="42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</row>
    <row r="90" spans="1:86" ht="12.75">
      <c r="A90" s="99" t="s">
        <v>51</v>
      </c>
      <c r="B90" s="40">
        <v>700</v>
      </c>
      <c r="C90" s="42">
        <v>237687.57</v>
      </c>
      <c r="D90" s="42">
        <v>-12146.3</v>
      </c>
      <c r="E90" s="42">
        <v>225541.27</v>
      </c>
      <c r="F90" s="42">
        <f>E90</f>
        <v>225541.27</v>
      </c>
      <c r="G90" s="42">
        <f>H90-F90</f>
        <v>173873.69000000003</v>
      </c>
      <c r="H90" s="42">
        <v>399414.96</v>
      </c>
      <c r="I90" s="42">
        <f>H90</f>
        <v>399414.96</v>
      </c>
      <c r="J90" s="42">
        <f>K90-I90</f>
        <v>-5.78000000002794</v>
      </c>
      <c r="K90" s="42">
        <v>399409.18</v>
      </c>
      <c r="L90" s="42">
        <f>K90</f>
        <v>399409.18</v>
      </c>
      <c r="M90" s="42">
        <f>N90-L90</f>
        <v>-8106.159999999974</v>
      </c>
      <c r="N90" s="42">
        <v>391303.02</v>
      </c>
      <c r="O90" s="42">
        <f>N90</f>
        <v>391303.02</v>
      </c>
      <c r="P90" s="42">
        <f>Q90-O90</f>
        <v>-0.20000000001164153</v>
      </c>
      <c r="Q90" s="42">
        <v>391302.82</v>
      </c>
      <c r="R90" s="54">
        <f>Q90</f>
        <v>391302.82</v>
      </c>
      <c r="S90" s="42">
        <f>T90-R90</f>
        <v>0</v>
      </c>
      <c r="T90" s="42">
        <v>391302.82</v>
      </c>
      <c r="U90" s="42">
        <f>T90</f>
        <v>391302.82</v>
      </c>
      <c r="V90" s="42">
        <f>W90-U90</f>
        <v>509.3300000000163</v>
      </c>
      <c r="W90" s="42">
        <v>391812.15</v>
      </c>
      <c r="X90" s="42">
        <f>W90</f>
        <v>391812.15</v>
      </c>
      <c r="Y90" s="42">
        <f>Z90-X90</f>
        <v>-1453.2200000000303</v>
      </c>
      <c r="Z90" s="42">
        <v>390358.93</v>
      </c>
      <c r="AA90" s="42">
        <f>Z90</f>
        <v>390358.93</v>
      </c>
      <c r="AB90" s="42">
        <f>AC90-AA90</f>
        <v>7164.710000000021</v>
      </c>
      <c r="AC90" s="42">
        <v>397523.64</v>
      </c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</row>
    <row r="91" spans="1:86" ht="12.75">
      <c r="A91" s="98" t="s">
        <v>63</v>
      </c>
      <c r="B91" s="63">
        <v>7200</v>
      </c>
      <c r="C91" s="64">
        <v>237687.57</v>
      </c>
      <c r="D91" s="64">
        <v>-12146.3</v>
      </c>
      <c r="E91" s="64">
        <v>225541.27</v>
      </c>
      <c r="F91" s="64">
        <f aca="true" t="shared" si="95" ref="F91:AC91">SUM(F90:F90)</f>
        <v>225541.27</v>
      </c>
      <c r="G91" s="48">
        <f t="shared" si="95"/>
        <v>173873.69000000003</v>
      </c>
      <c r="H91" s="64">
        <f t="shared" si="95"/>
        <v>399414.96</v>
      </c>
      <c r="I91" s="64">
        <f t="shared" si="95"/>
        <v>399414.96</v>
      </c>
      <c r="J91" s="64">
        <f t="shared" si="95"/>
        <v>-5.78000000002794</v>
      </c>
      <c r="K91" s="64">
        <f t="shared" si="95"/>
        <v>399409.18</v>
      </c>
      <c r="L91" s="64">
        <f t="shared" si="95"/>
        <v>399409.18</v>
      </c>
      <c r="M91" s="64">
        <f t="shared" si="95"/>
        <v>-8106.159999999974</v>
      </c>
      <c r="N91" s="64">
        <f t="shared" si="95"/>
        <v>391303.02</v>
      </c>
      <c r="O91" s="64">
        <f t="shared" si="95"/>
        <v>391303.02</v>
      </c>
      <c r="P91" s="64">
        <f t="shared" si="95"/>
        <v>-0.20000000001164153</v>
      </c>
      <c r="Q91" s="64">
        <f t="shared" si="95"/>
        <v>391302.82</v>
      </c>
      <c r="R91" s="48">
        <f t="shared" si="95"/>
        <v>391302.82</v>
      </c>
      <c r="S91" s="64">
        <f t="shared" si="95"/>
        <v>0</v>
      </c>
      <c r="T91" s="64">
        <f t="shared" si="95"/>
        <v>391302.82</v>
      </c>
      <c r="U91" s="64">
        <f t="shared" si="95"/>
        <v>391302.82</v>
      </c>
      <c r="V91" s="48">
        <f t="shared" si="95"/>
        <v>509.3300000000163</v>
      </c>
      <c r="W91" s="64">
        <f t="shared" si="95"/>
        <v>391812.15</v>
      </c>
      <c r="X91" s="64">
        <f t="shared" si="95"/>
        <v>391812.15</v>
      </c>
      <c r="Y91" s="64">
        <f t="shared" si="95"/>
        <v>-1453.2200000000303</v>
      </c>
      <c r="Z91" s="64">
        <f t="shared" si="95"/>
        <v>390358.93</v>
      </c>
      <c r="AA91" s="64">
        <f t="shared" si="95"/>
        <v>390358.93</v>
      </c>
      <c r="AB91" s="64">
        <f t="shared" si="95"/>
        <v>7164.710000000021</v>
      </c>
      <c r="AC91" s="64">
        <f t="shared" si="95"/>
        <v>397523.64</v>
      </c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</row>
    <row r="92" spans="1:86" ht="12.75">
      <c r="A92" s="98"/>
      <c r="B92" s="24"/>
      <c r="C92" s="101"/>
      <c r="D92" s="105"/>
      <c r="E92" s="101"/>
      <c r="F92" s="104"/>
      <c r="G92" s="106"/>
      <c r="H92" s="101"/>
      <c r="I92" s="101"/>
      <c r="J92" s="105"/>
      <c r="K92" s="101"/>
      <c r="L92" s="101"/>
      <c r="M92" s="105"/>
      <c r="N92" s="101"/>
      <c r="O92" s="101"/>
      <c r="P92" s="105"/>
      <c r="Q92" s="101"/>
      <c r="R92" s="102"/>
      <c r="S92" s="105"/>
      <c r="T92" s="101"/>
      <c r="U92" s="106"/>
      <c r="V92" s="106"/>
      <c r="W92" s="101"/>
      <c r="X92" s="101"/>
      <c r="Y92" s="105"/>
      <c r="Z92" s="101"/>
      <c r="AA92" s="101"/>
      <c r="AB92" s="105"/>
      <c r="AC92" s="101"/>
      <c r="AD92" s="103"/>
      <c r="AE92" s="107"/>
      <c r="AF92" s="103"/>
      <c r="AG92" s="103"/>
      <c r="AH92" s="107"/>
      <c r="AI92" s="103"/>
      <c r="AJ92" s="103"/>
      <c r="AK92" s="107"/>
      <c r="AL92" s="103"/>
      <c r="AM92" s="103"/>
      <c r="AN92" s="107"/>
      <c r="AO92" s="103"/>
      <c r="AP92" s="103"/>
      <c r="AQ92" s="107"/>
      <c r="AR92" s="103"/>
      <c r="AS92" s="103"/>
      <c r="AT92" s="107"/>
      <c r="AU92" s="103"/>
      <c r="AV92" s="103"/>
      <c r="AW92" s="107"/>
      <c r="AX92" s="103"/>
      <c r="AY92" s="103"/>
      <c r="AZ92" s="107"/>
      <c r="BA92" s="103"/>
      <c r="BB92" s="103"/>
      <c r="BC92" s="107"/>
      <c r="BD92" s="103"/>
      <c r="BE92" s="103"/>
      <c r="BF92" s="107"/>
      <c r="BG92" s="103"/>
      <c r="BH92" s="103"/>
      <c r="BI92" s="107"/>
      <c r="BJ92" s="103"/>
      <c r="BK92" s="103"/>
      <c r="BL92" s="107"/>
      <c r="BM92" s="103"/>
      <c r="BN92" s="103"/>
      <c r="BO92" s="107"/>
      <c r="BP92" s="103"/>
      <c r="BQ92" s="103"/>
      <c r="BR92" s="107"/>
      <c r="BS92" s="103"/>
      <c r="BT92" s="103"/>
      <c r="BU92" s="107"/>
      <c r="BV92" s="103"/>
      <c r="BW92" s="103"/>
      <c r="BX92" s="107"/>
      <c r="BY92" s="103"/>
      <c r="BZ92" s="103"/>
      <c r="CA92" s="107"/>
      <c r="CB92" s="103"/>
      <c r="CC92" s="103"/>
      <c r="CD92" s="107"/>
      <c r="CE92" s="103"/>
      <c r="CF92" s="103"/>
      <c r="CG92" s="107"/>
      <c r="CH92" s="103"/>
    </row>
    <row r="93" spans="1:86" ht="12.75">
      <c r="A93" s="98" t="s">
        <v>64</v>
      </c>
      <c r="B93" s="16"/>
      <c r="C93" s="42"/>
      <c r="D93" s="68"/>
      <c r="E93" s="42"/>
      <c r="F93" s="42"/>
      <c r="G93" s="54"/>
      <c r="H93" s="42"/>
      <c r="I93" s="42"/>
      <c r="J93" s="68"/>
      <c r="K93" s="42"/>
      <c r="L93" s="42"/>
      <c r="M93" s="68"/>
      <c r="N93" s="42"/>
      <c r="O93" s="42"/>
      <c r="P93" s="68"/>
      <c r="Q93" s="42"/>
      <c r="R93" s="54"/>
      <c r="S93" s="68"/>
      <c r="T93" s="42"/>
      <c r="U93" s="42"/>
      <c r="V93" s="54"/>
      <c r="W93" s="42"/>
      <c r="X93" s="42"/>
      <c r="Y93" s="68"/>
      <c r="Z93" s="42"/>
      <c r="AA93" s="42"/>
      <c r="AB93" s="68"/>
      <c r="AC93" s="42"/>
      <c r="AD93" s="69"/>
      <c r="AE93" s="108"/>
      <c r="AF93" s="69"/>
      <c r="AG93" s="69"/>
      <c r="AH93" s="108"/>
      <c r="AI93" s="69"/>
      <c r="AJ93" s="69"/>
      <c r="AK93" s="108"/>
      <c r="AL93" s="69"/>
      <c r="AM93" s="69"/>
      <c r="AN93" s="108"/>
      <c r="AO93" s="69"/>
      <c r="AP93" s="69"/>
      <c r="AQ93" s="108"/>
      <c r="AR93" s="69"/>
      <c r="AS93" s="69"/>
      <c r="AT93" s="108"/>
      <c r="AU93" s="69"/>
      <c r="AV93" s="69"/>
      <c r="AW93" s="108"/>
      <c r="AX93" s="69"/>
      <c r="AY93" s="69"/>
      <c r="AZ93" s="108"/>
      <c r="BA93" s="69"/>
      <c r="BB93" s="69"/>
      <c r="BC93" s="108"/>
      <c r="BD93" s="69"/>
      <c r="BE93" s="69"/>
      <c r="BF93" s="108"/>
      <c r="BG93" s="69"/>
      <c r="BH93" s="69"/>
      <c r="BI93" s="108"/>
      <c r="BJ93" s="69"/>
      <c r="BK93" s="69"/>
      <c r="BL93" s="108"/>
      <c r="BM93" s="69"/>
      <c r="BN93" s="69"/>
      <c r="BO93" s="108"/>
      <c r="BP93" s="69"/>
      <c r="BQ93" s="69"/>
      <c r="BR93" s="108"/>
      <c r="BS93" s="69"/>
      <c r="BT93" s="69"/>
      <c r="BU93" s="108"/>
      <c r="BV93" s="69"/>
      <c r="BW93" s="69"/>
      <c r="BX93" s="108"/>
      <c r="BY93" s="69"/>
      <c r="BZ93" s="69"/>
      <c r="CA93" s="108"/>
      <c r="CB93" s="69"/>
      <c r="CC93" s="69"/>
      <c r="CD93" s="108"/>
      <c r="CE93" s="69"/>
      <c r="CF93" s="69"/>
      <c r="CG93" s="108"/>
      <c r="CH93" s="69"/>
    </row>
    <row r="94" spans="1:86" ht="12.75">
      <c r="A94" s="99" t="s">
        <v>65</v>
      </c>
      <c r="B94" s="40">
        <v>600</v>
      </c>
      <c r="C94" s="109">
        <v>300</v>
      </c>
      <c r="D94" s="109">
        <v>-300</v>
      </c>
      <c r="E94" s="109">
        <v>0</v>
      </c>
      <c r="F94" s="41">
        <f>SUM(E94)</f>
        <v>0</v>
      </c>
      <c r="G94" s="109">
        <f>H94-F94</f>
        <v>2218</v>
      </c>
      <c r="H94" s="109">
        <v>2218</v>
      </c>
      <c r="I94" s="41">
        <f>SUM(H94)</f>
        <v>2218</v>
      </c>
      <c r="J94" s="41">
        <f>K94-I94</f>
        <v>0</v>
      </c>
      <c r="K94" s="41">
        <v>2218</v>
      </c>
      <c r="L94" s="41">
        <f>SUM(K94)</f>
        <v>2218</v>
      </c>
      <c r="M94" s="41">
        <f>N94-L94</f>
        <v>0</v>
      </c>
      <c r="N94" s="41">
        <v>2218</v>
      </c>
      <c r="O94" s="41">
        <f>SUM(N94)</f>
        <v>2218</v>
      </c>
      <c r="P94" s="41">
        <f>Q94-O94</f>
        <v>0</v>
      </c>
      <c r="Q94" s="41">
        <v>2218</v>
      </c>
      <c r="R94" s="41">
        <f>SUM(Q94)</f>
        <v>2218</v>
      </c>
      <c r="S94" s="41">
        <f>T94-R94</f>
        <v>0</v>
      </c>
      <c r="T94" s="41">
        <v>2218</v>
      </c>
      <c r="U94" s="41">
        <f>SUM(T94)</f>
        <v>2218</v>
      </c>
      <c r="V94" s="41">
        <f>W94-U94</f>
        <v>0</v>
      </c>
      <c r="W94" s="41">
        <v>2218</v>
      </c>
      <c r="X94" s="41">
        <f>SUM(W94)</f>
        <v>2218</v>
      </c>
      <c r="Y94" s="41"/>
      <c r="Z94" s="41">
        <v>2218</v>
      </c>
      <c r="AA94" s="41">
        <f>SUM(Z94)</f>
        <v>2218</v>
      </c>
      <c r="AB94" s="41">
        <f>AC94-AA94</f>
        <v>0</v>
      </c>
      <c r="AC94" s="41">
        <v>2218</v>
      </c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1:86" ht="12.75">
      <c r="A95" s="98" t="s">
        <v>66</v>
      </c>
      <c r="B95" s="63">
        <v>7300</v>
      </c>
      <c r="C95" s="48">
        <v>300</v>
      </c>
      <c r="D95" s="48">
        <v>-300</v>
      </c>
      <c r="E95" s="48">
        <v>0</v>
      </c>
      <c r="F95" s="48">
        <f>SUM(F94)</f>
        <v>0</v>
      </c>
      <c r="G95" s="64">
        <f>SUM(G94)</f>
        <v>2218</v>
      </c>
      <c r="H95" s="64">
        <f>SUM(H94)</f>
        <v>2218</v>
      </c>
      <c r="I95" s="48">
        <f>SUM(G95:H95)</f>
        <v>4436</v>
      </c>
      <c r="J95" s="48"/>
      <c r="K95" s="48">
        <f>SUM(K94)</f>
        <v>2218</v>
      </c>
      <c r="L95" s="48">
        <f>SUM(J95:K95)</f>
        <v>2218</v>
      </c>
      <c r="M95" s="48"/>
      <c r="N95" s="48">
        <f>SUM(N94)</f>
        <v>2218</v>
      </c>
      <c r="O95" s="48">
        <f>SUM(M95:N95)</f>
        <v>2218</v>
      </c>
      <c r="P95" s="48"/>
      <c r="Q95" s="48">
        <f>SUM(Q94)</f>
        <v>2218</v>
      </c>
      <c r="R95" s="48">
        <f>SUM(P95:Q95)</f>
        <v>2218</v>
      </c>
      <c r="S95" s="48"/>
      <c r="T95" s="48">
        <f>SUM(T94)</f>
        <v>2218</v>
      </c>
      <c r="U95" s="48">
        <f>SUM(S95:T95)</f>
        <v>2218</v>
      </c>
      <c r="V95" s="48"/>
      <c r="W95" s="48">
        <f>SUM(W94)</f>
        <v>2218</v>
      </c>
      <c r="X95" s="48">
        <f>SUM(V95:W95)</f>
        <v>2218</v>
      </c>
      <c r="Y95" s="48">
        <f>SUM(Y94)</f>
        <v>0</v>
      </c>
      <c r="Z95" s="48">
        <f>SUM(Z94)</f>
        <v>2218</v>
      </c>
      <c r="AA95" s="48">
        <f>SUM(Y95:Z95)</f>
        <v>2218</v>
      </c>
      <c r="AB95" s="48"/>
      <c r="AC95" s="48">
        <f>SUM(AC94)</f>
        <v>2218</v>
      </c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1:86" ht="12.75">
      <c r="A96" s="99"/>
      <c r="B96" s="16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54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</row>
    <row r="97" spans="1:86" ht="12.75">
      <c r="A97" s="98" t="s">
        <v>67</v>
      </c>
      <c r="B97" s="24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54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</row>
    <row r="98" spans="1:86" ht="12.75">
      <c r="A98" s="99" t="s">
        <v>50</v>
      </c>
      <c r="B98" s="40">
        <v>600</v>
      </c>
      <c r="C98" s="42">
        <v>0</v>
      </c>
      <c r="D98" s="42">
        <v>0</v>
      </c>
      <c r="E98" s="42">
        <v>0</v>
      </c>
      <c r="F98" s="42">
        <f>E98</f>
        <v>0</v>
      </c>
      <c r="G98" s="42">
        <f>H98-F98</f>
        <v>0</v>
      </c>
      <c r="H98" s="42"/>
      <c r="I98" s="42">
        <f>H98</f>
        <v>0</v>
      </c>
      <c r="J98" s="42">
        <f>K98-I98</f>
        <v>0</v>
      </c>
      <c r="K98" s="42">
        <v>0</v>
      </c>
      <c r="L98" s="42">
        <f>K98</f>
        <v>0</v>
      </c>
      <c r="M98" s="42">
        <f>N98-L98</f>
        <v>0</v>
      </c>
      <c r="N98" s="42"/>
      <c r="O98" s="42">
        <f>N98</f>
        <v>0</v>
      </c>
      <c r="P98" s="42">
        <f>Q98-O98</f>
        <v>0</v>
      </c>
      <c r="Q98" s="42"/>
      <c r="R98" s="54">
        <f>Q98</f>
        <v>0</v>
      </c>
      <c r="S98" s="42">
        <f>T98-R98</f>
        <v>0</v>
      </c>
      <c r="T98" s="42"/>
      <c r="U98" s="42">
        <f>T98</f>
        <v>0</v>
      </c>
      <c r="V98" s="42">
        <f>W98-U98</f>
        <v>0</v>
      </c>
      <c r="W98" s="42"/>
      <c r="X98" s="42">
        <f>W98</f>
        <v>0</v>
      </c>
      <c r="Y98" s="42">
        <f>Z98-X98</f>
        <v>0</v>
      </c>
      <c r="Z98" s="42"/>
      <c r="AA98" s="42">
        <f>Z98</f>
        <v>0</v>
      </c>
      <c r="AB98" s="42">
        <f>AC98-AA98</f>
        <v>0</v>
      </c>
      <c r="AC98" s="42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</row>
    <row r="99" spans="1:86" ht="12.75">
      <c r="A99" s="36" t="s">
        <v>68</v>
      </c>
      <c r="B99" s="100">
        <v>7400</v>
      </c>
      <c r="C99" s="64">
        <v>0</v>
      </c>
      <c r="D99" s="64">
        <v>0</v>
      </c>
      <c r="E99" s="64">
        <v>0</v>
      </c>
      <c r="F99" s="64">
        <f aca="true" t="shared" si="96" ref="F99:AC99">SUM(F98:F98)</f>
        <v>0</v>
      </c>
      <c r="G99" s="64">
        <f t="shared" si="96"/>
        <v>0</v>
      </c>
      <c r="H99" s="64">
        <f t="shared" si="96"/>
        <v>0</v>
      </c>
      <c r="I99" s="64">
        <f t="shared" si="96"/>
        <v>0</v>
      </c>
      <c r="J99" s="64">
        <f t="shared" si="96"/>
        <v>0</v>
      </c>
      <c r="K99" s="64">
        <f t="shared" si="96"/>
        <v>0</v>
      </c>
      <c r="L99" s="64">
        <f t="shared" si="96"/>
        <v>0</v>
      </c>
      <c r="M99" s="64">
        <f t="shared" si="96"/>
        <v>0</v>
      </c>
      <c r="N99" s="64">
        <f t="shared" si="96"/>
        <v>0</v>
      </c>
      <c r="O99" s="64">
        <f t="shared" si="96"/>
        <v>0</v>
      </c>
      <c r="P99" s="64">
        <f t="shared" si="96"/>
        <v>0</v>
      </c>
      <c r="Q99" s="64">
        <f t="shared" si="96"/>
        <v>0</v>
      </c>
      <c r="R99" s="48">
        <f t="shared" si="96"/>
        <v>0</v>
      </c>
      <c r="S99" s="64">
        <f t="shared" si="96"/>
        <v>0</v>
      </c>
      <c r="T99" s="64">
        <f t="shared" si="96"/>
        <v>0</v>
      </c>
      <c r="U99" s="64">
        <f t="shared" si="96"/>
        <v>0</v>
      </c>
      <c r="V99" s="64">
        <f t="shared" si="96"/>
        <v>0</v>
      </c>
      <c r="W99" s="64">
        <f t="shared" si="96"/>
        <v>0</v>
      </c>
      <c r="X99" s="64">
        <f t="shared" si="96"/>
        <v>0</v>
      </c>
      <c r="Y99" s="64">
        <f t="shared" si="96"/>
        <v>0</v>
      </c>
      <c r="Z99" s="64">
        <f t="shared" si="96"/>
        <v>0</v>
      </c>
      <c r="AA99" s="64">
        <f t="shared" si="96"/>
        <v>0</v>
      </c>
      <c r="AB99" s="64">
        <f t="shared" si="96"/>
        <v>0</v>
      </c>
      <c r="AC99" s="64">
        <f t="shared" si="96"/>
        <v>0</v>
      </c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</row>
    <row r="100" spans="1:86" ht="12.75">
      <c r="A100" s="98"/>
      <c r="B100" s="11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2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</row>
    <row r="101" spans="1:86" ht="12.75">
      <c r="A101" s="98" t="s">
        <v>69</v>
      </c>
      <c r="B101" s="24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54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</row>
    <row r="102" spans="1:86" ht="12.75">
      <c r="A102" s="99" t="s">
        <v>45</v>
      </c>
      <c r="B102" s="40">
        <v>100</v>
      </c>
      <c r="C102" s="42">
        <v>175.48</v>
      </c>
      <c r="D102" s="42">
        <v>6000</v>
      </c>
      <c r="E102" s="42">
        <v>6175.48</v>
      </c>
      <c r="F102" s="42">
        <f>E102</f>
        <v>6175.48</v>
      </c>
      <c r="G102" s="42">
        <f>H102-F102</f>
        <v>-5611.459999999999</v>
      </c>
      <c r="H102" s="42">
        <v>564.02</v>
      </c>
      <c r="I102" s="42">
        <f>H102</f>
        <v>564.02</v>
      </c>
      <c r="J102" s="42">
        <f>K102-I102</f>
        <v>0</v>
      </c>
      <c r="K102" s="42">
        <v>564.02</v>
      </c>
      <c r="L102" s="42">
        <f>K102</f>
        <v>564.02</v>
      </c>
      <c r="M102" s="42">
        <f>N102-L102</f>
        <v>2</v>
      </c>
      <c r="N102" s="42">
        <v>566.02</v>
      </c>
      <c r="O102" s="42">
        <f>N102</f>
        <v>566.02</v>
      </c>
      <c r="P102" s="42">
        <f>Q102-O102</f>
        <v>0</v>
      </c>
      <c r="Q102" s="42">
        <v>566.02</v>
      </c>
      <c r="R102" s="54">
        <f>Q102</f>
        <v>566.02</v>
      </c>
      <c r="S102" s="42">
        <f>T102-R102</f>
        <v>253.30000000000007</v>
      </c>
      <c r="T102" s="42">
        <v>819.32</v>
      </c>
      <c r="U102" s="42">
        <f>T102</f>
        <v>819.32</v>
      </c>
      <c r="V102" s="42">
        <f>W102-U102</f>
        <v>-504.02000000000004</v>
      </c>
      <c r="W102" s="42">
        <v>315.3</v>
      </c>
      <c r="X102" s="42">
        <f>W102</f>
        <v>315.3</v>
      </c>
      <c r="Y102" s="42">
        <f>Z102-X102</f>
        <v>0</v>
      </c>
      <c r="Z102" s="42">
        <v>315.3</v>
      </c>
      <c r="AA102" s="42">
        <f>Z102</f>
        <v>315.3</v>
      </c>
      <c r="AB102" s="42">
        <f>AC102-AA102</f>
        <v>3208.93</v>
      </c>
      <c r="AC102" s="42">
        <v>3524.23</v>
      </c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</row>
    <row r="103" spans="1:86" ht="12.75">
      <c r="A103" s="99" t="s">
        <v>46</v>
      </c>
      <c r="B103" s="85">
        <v>200</v>
      </c>
      <c r="C103" s="42">
        <v>23.46</v>
      </c>
      <c r="D103" s="42">
        <v>900</v>
      </c>
      <c r="E103" s="42">
        <v>923.46</v>
      </c>
      <c r="F103" s="42">
        <f>E103</f>
        <v>923.46</v>
      </c>
      <c r="G103" s="42">
        <f>H103-F103</f>
        <v>-569.21</v>
      </c>
      <c r="H103" s="42">
        <v>354.25</v>
      </c>
      <c r="I103" s="42">
        <f>H103</f>
        <v>354.25</v>
      </c>
      <c r="J103" s="42">
        <f>K103-I103</f>
        <v>0</v>
      </c>
      <c r="K103" s="42">
        <v>354.25</v>
      </c>
      <c r="L103" s="42">
        <f>K103</f>
        <v>354.25</v>
      </c>
      <c r="M103" s="42">
        <f>N103-L103</f>
        <v>2</v>
      </c>
      <c r="N103" s="42">
        <v>356.25</v>
      </c>
      <c r="O103" s="42">
        <f>N103</f>
        <v>356.25</v>
      </c>
      <c r="P103" s="42">
        <f>Q103-O103</f>
        <v>0</v>
      </c>
      <c r="Q103" s="42">
        <v>356.25</v>
      </c>
      <c r="R103" s="54">
        <f>Q103</f>
        <v>356.25</v>
      </c>
      <c r="S103" s="42">
        <f>T103-R103</f>
        <v>47.60000000000002</v>
      </c>
      <c r="T103" s="42">
        <v>403.85</v>
      </c>
      <c r="U103" s="42">
        <f>T103</f>
        <v>403.85</v>
      </c>
      <c r="V103" s="42">
        <f>W103-U103</f>
        <v>-354.25</v>
      </c>
      <c r="W103" s="42">
        <v>49.6</v>
      </c>
      <c r="X103" s="42">
        <f>W103</f>
        <v>49.6</v>
      </c>
      <c r="Y103" s="42">
        <f>Z103-X103</f>
        <v>0</v>
      </c>
      <c r="Z103" s="42">
        <v>49.6</v>
      </c>
      <c r="AA103" s="42">
        <f>Z103</f>
        <v>49.6</v>
      </c>
      <c r="AB103" s="42">
        <f>AC103-AA103</f>
        <v>906.18</v>
      </c>
      <c r="AC103" s="42">
        <v>955.78</v>
      </c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</row>
    <row r="104" spans="1:86" ht="12.75">
      <c r="A104" s="99" t="s">
        <v>47</v>
      </c>
      <c r="B104" s="85">
        <v>300</v>
      </c>
      <c r="C104" s="42">
        <v>139995</v>
      </c>
      <c r="D104" s="42">
        <v>0</v>
      </c>
      <c r="E104" s="42">
        <v>139995</v>
      </c>
      <c r="F104" s="42">
        <f>E104</f>
        <v>139995</v>
      </c>
      <c r="G104" s="42">
        <f>H104-F104</f>
        <v>14406.75</v>
      </c>
      <c r="H104" s="42">
        <v>154401.75</v>
      </c>
      <c r="I104" s="42">
        <f>H104</f>
        <v>154401.75</v>
      </c>
      <c r="J104" s="42">
        <f>K104-I104</f>
        <v>0</v>
      </c>
      <c r="K104" s="42">
        <v>154401.75</v>
      </c>
      <c r="L104" s="42">
        <f>K104</f>
        <v>154401.75</v>
      </c>
      <c r="M104" s="42">
        <f>N104-L104</f>
        <v>-6</v>
      </c>
      <c r="N104" s="42">
        <v>154395.75</v>
      </c>
      <c r="O104" s="42">
        <f>N104</f>
        <v>154395.75</v>
      </c>
      <c r="P104" s="42">
        <f>Q104-O104</f>
        <v>0</v>
      </c>
      <c r="Q104" s="42">
        <v>154395.75</v>
      </c>
      <c r="R104" s="54">
        <f>Q104</f>
        <v>154395.75</v>
      </c>
      <c r="S104" s="42">
        <f>T104-R104</f>
        <v>3000</v>
      </c>
      <c r="T104" s="42">
        <v>157395.75</v>
      </c>
      <c r="U104" s="42">
        <f>T104</f>
        <v>157395.75</v>
      </c>
      <c r="V104" s="42">
        <f>W104-U104</f>
        <v>-150</v>
      </c>
      <c r="W104" s="42">
        <v>157245.75</v>
      </c>
      <c r="X104" s="42">
        <f>W104</f>
        <v>157245.75</v>
      </c>
      <c r="Y104" s="42">
        <f>Z104-X104</f>
        <v>-6745</v>
      </c>
      <c r="Z104" s="42">
        <v>150500.75</v>
      </c>
      <c r="AA104" s="42">
        <f>Z104</f>
        <v>150500.75</v>
      </c>
      <c r="AB104" s="42">
        <f>AC104-AA104</f>
        <v>-38341.3</v>
      </c>
      <c r="AC104" s="42">
        <v>112159.45</v>
      </c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</row>
    <row r="105" spans="1:86" ht="12.75">
      <c r="A105" s="99" t="s">
        <v>48</v>
      </c>
      <c r="B105" s="85">
        <v>400</v>
      </c>
      <c r="C105" s="54">
        <v>80.32</v>
      </c>
      <c r="D105" s="42">
        <v>6000</v>
      </c>
      <c r="E105" s="54">
        <v>6080.32</v>
      </c>
      <c r="F105" s="54">
        <f>E105</f>
        <v>6080.32</v>
      </c>
      <c r="G105" s="42">
        <f>H105-F105</f>
        <v>-5565.799999999999</v>
      </c>
      <c r="H105" s="54">
        <v>514.52</v>
      </c>
      <c r="I105" s="54">
        <f>H105</f>
        <v>514.52</v>
      </c>
      <c r="J105" s="42">
        <f>K105-I105</f>
        <v>0</v>
      </c>
      <c r="K105" s="54">
        <v>514.52</v>
      </c>
      <c r="L105" s="54">
        <f>K105</f>
        <v>514.52</v>
      </c>
      <c r="M105" s="42">
        <f>N105-L105</f>
        <v>1</v>
      </c>
      <c r="N105" s="54">
        <v>515.52</v>
      </c>
      <c r="O105" s="54">
        <f>N105</f>
        <v>515.52</v>
      </c>
      <c r="P105" s="42">
        <f>Q105-O105</f>
        <v>0</v>
      </c>
      <c r="Q105" s="54">
        <v>515.52</v>
      </c>
      <c r="R105" s="54">
        <f>Q105</f>
        <v>515.52</v>
      </c>
      <c r="S105" s="42">
        <f>T105-R105</f>
        <v>150.32000000000005</v>
      </c>
      <c r="T105" s="54">
        <v>665.84</v>
      </c>
      <c r="U105" s="54">
        <f>T105</f>
        <v>665.84</v>
      </c>
      <c r="V105" s="42">
        <f>W105-U105</f>
        <v>-482.88</v>
      </c>
      <c r="W105" s="54">
        <v>182.96</v>
      </c>
      <c r="X105" s="54">
        <f>W105</f>
        <v>182.96</v>
      </c>
      <c r="Y105" s="42">
        <f>Z105-X105</f>
        <v>0</v>
      </c>
      <c r="Z105" s="54">
        <v>182.96</v>
      </c>
      <c r="AA105" s="54">
        <f>Z105</f>
        <v>182.96</v>
      </c>
      <c r="AB105" s="42">
        <f>AC105-AA105</f>
        <v>1950.79</v>
      </c>
      <c r="AC105" s="54">
        <v>2133.75</v>
      </c>
      <c r="AD105" s="61"/>
      <c r="AE105" s="69"/>
      <c r="AF105" s="61"/>
      <c r="AG105" s="61"/>
      <c r="AH105" s="69"/>
      <c r="AI105" s="61"/>
      <c r="AJ105" s="61"/>
      <c r="AK105" s="69"/>
      <c r="AL105" s="61"/>
      <c r="AM105" s="61"/>
      <c r="AN105" s="69"/>
      <c r="AO105" s="61"/>
      <c r="AP105" s="61"/>
      <c r="AQ105" s="69"/>
      <c r="AR105" s="61"/>
      <c r="AS105" s="61"/>
      <c r="AT105" s="69"/>
      <c r="AU105" s="61"/>
      <c r="AV105" s="61"/>
      <c r="AW105" s="69"/>
      <c r="AX105" s="61"/>
      <c r="AY105" s="61"/>
      <c r="AZ105" s="69"/>
      <c r="BA105" s="61"/>
      <c r="BB105" s="61"/>
      <c r="BC105" s="69"/>
      <c r="BD105" s="61"/>
      <c r="BE105" s="61"/>
      <c r="BF105" s="69"/>
      <c r="BG105" s="61"/>
      <c r="BH105" s="61"/>
      <c r="BI105" s="69"/>
      <c r="BJ105" s="61"/>
      <c r="BK105" s="61"/>
      <c r="BL105" s="69"/>
      <c r="BM105" s="61"/>
      <c r="BN105" s="61"/>
      <c r="BO105" s="69"/>
      <c r="BP105" s="61"/>
      <c r="BQ105" s="61"/>
      <c r="BR105" s="69"/>
      <c r="BS105" s="61"/>
      <c r="BT105" s="61"/>
      <c r="BU105" s="69"/>
      <c r="BV105" s="61"/>
      <c r="BW105" s="61"/>
      <c r="BX105" s="69"/>
      <c r="BY105" s="61"/>
      <c r="BZ105" s="61"/>
      <c r="CA105" s="69"/>
      <c r="CB105" s="61"/>
      <c r="CC105" s="61"/>
      <c r="CD105" s="69"/>
      <c r="CE105" s="61"/>
      <c r="CF105" s="61"/>
      <c r="CG105" s="69"/>
      <c r="CH105" s="61"/>
    </row>
    <row r="106" spans="1:86" ht="12.75">
      <c r="A106" s="99" t="s">
        <v>51</v>
      </c>
      <c r="B106" s="85">
        <v>700</v>
      </c>
      <c r="C106" s="42">
        <v>0</v>
      </c>
      <c r="D106" s="42">
        <v>0</v>
      </c>
      <c r="E106" s="42"/>
      <c r="F106" s="42">
        <f>E106</f>
        <v>0</v>
      </c>
      <c r="G106" s="42">
        <f>H106-F106</f>
        <v>0</v>
      </c>
      <c r="H106" s="42"/>
      <c r="I106" s="42">
        <f>H106</f>
        <v>0</v>
      </c>
      <c r="J106" s="42">
        <f>K106-I106</f>
        <v>0</v>
      </c>
      <c r="K106" s="42"/>
      <c r="L106" s="42">
        <f>K106</f>
        <v>0</v>
      </c>
      <c r="M106" s="42">
        <f>N106-L106</f>
        <v>1</v>
      </c>
      <c r="N106" s="42">
        <v>1</v>
      </c>
      <c r="O106" s="42">
        <f>N106</f>
        <v>1</v>
      </c>
      <c r="P106" s="42">
        <f>Q106-O106</f>
        <v>0</v>
      </c>
      <c r="Q106" s="42">
        <v>1</v>
      </c>
      <c r="R106" s="54">
        <f>Q106</f>
        <v>1</v>
      </c>
      <c r="S106" s="42">
        <f>T106-R106</f>
        <v>0</v>
      </c>
      <c r="T106" s="42">
        <v>1</v>
      </c>
      <c r="U106" s="42">
        <f>T106</f>
        <v>1</v>
      </c>
      <c r="V106" s="42">
        <f>W106-U106</f>
        <v>0</v>
      </c>
      <c r="W106" s="42">
        <v>1</v>
      </c>
      <c r="X106" s="42">
        <f>W106</f>
        <v>1</v>
      </c>
      <c r="Y106" s="42">
        <f>Z106-X106</f>
        <v>0</v>
      </c>
      <c r="Z106" s="42">
        <v>1</v>
      </c>
      <c r="AA106" s="42">
        <f>Z106</f>
        <v>1</v>
      </c>
      <c r="AB106" s="42">
        <f>AC106-AA106</f>
        <v>-1</v>
      </c>
      <c r="AC106" s="42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</row>
    <row r="107" spans="1:86" ht="12.75">
      <c r="A107" s="98" t="s">
        <v>70</v>
      </c>
      <c r="B107" s="63">
        <v>7800</v>
      </c>
      <c r="C107" s="64">
        <v>140274.26</v>
      </c>
      <c r="D107" s="64">
        <v>12900</v>
      </c>
      <c r="E107" s="64">
        <v>153174.26</v>
      </c>
      <c r="F107" s="64">
        <f aca="true" t="shared" si="97" ref="F107:AC107">SUM(F102:F106)</f>
        <v>153174.26</v>
      </c>
      <c r="G107" s="64">
        <f t="shared" si="97"/>
        <v>2660.2800000000025</v>
      </c>
      <c r="H107" s="64">
        <f t="shared" si="97"/>
        <v>155834.53999999998</v>
      </c>
      <c r="I107" s="64">
        <f t="shared" si="97"/>
        <v>155834.53999999998</v>
      </c>
      <c r="J107" s="64">
        <f t="shared" si="97"/>
        <v>0</v>
      </c>
      <c r="K107" s="64">
        <f t="shared" si="97"/>
        <v>155834.53999999998</v>
      </c>
      <c r="L107" s="64">
        <f t="shared" si="97"/>
        <v>155834.53999999998</v>
      </c>
      <c r="M107" s="64">
        <f t="shared" si="97"/>
        <v>0</v>
      </c>
      <c r="N107" s="64">
        <f t="shared" si="97"/>
        <v>155834.53999999998</v>
      </c>
      <c r="O107" s="64">
        <f t="shared" si="97"/>
        <v>155834.53999999998</v>
      </c>
      <c r="P107" s="64">
        <f t="shared" si="97"/>
        <v>0</v>
      </c>
      <c r="Q107" s="64">
        <f t="shared" si="97"/>
        <v>155834.53999999998</v>
      </c>
      <c r="R107" s="48">
        <f t="shared" si="97"/>
        <v>155834.53999999998</v>
      </c>
      <c r="S107" s="64">
        <f t="shared" si="97"/>
        <v>3451.2200000000003</v>
      </c>
      <c r="T107" s="64">
        <f t="shared" si="97"/>
        <v>159285.76</v>
      </c>
      <c r="U107" s="64">
        <f t="shared" si="97"/>
        <v>159285.76</v>
      </c>
      <c r="V107" s="64">
        <f t="shared" si="97"/>
        <v>-1491.15</v>
      </c>
      <c r="W107" s="64">
        <f t="shared" si="97"/>
        <v>157794.61</v>
      </c>
      <c r="X107" s="64">
        <f t="shared" si="97"/>
        <v>157794.61</v>
      </c>
      <c r="Y107" s="64">
        <f t="shared" si="97"/>
        <v>-6745</v>
      </c>
      <c r="Z107" s="64">
        <f t="shared" si="97"/>
        <v>151049.61</v>
      </c>
      <c r="AA107" s="64">
        <f t="shared" si="97"/>
        <v>151049.61</v>
      </c>
      <c r="AB107" s="64">
        <f t="shared" si="97"/>
        <v>-32276.4</v>
      </c>
      <c r="AC107" s="64">
        <f t="shared" si="97"/>
        <v>118773.20999999999</v>
      </c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</row>
    <row r="108" spans="1:86" ht="12.75">
      <c r="A108" s="98"/>
      <c r="B108" s="11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2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</row>
    <row r="109" spans="1:86" ht="12.75">
      <c r="A109" s="98" t="s">
        <v>71</v>
      </c>
      <c r="B109" s="24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2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</row>
    <row r="110" spans="1:86" ht="12.75">
      <c r="A110" s="99" t="s">
        <v>47</v>
      </c>
      <c r="B110" s="94">
        <v>300</v>
      </c>
      <c r="C110" s="42">
        <v>0</v>
      </c>
      <c r="D110" s="101">
        <v>0</v>
      </c>
      <c r="E110" s="101">
        <v>0</v>
      </c>
      <c r="F110" s="42">
        <f>E110</f>
        <v>0</v>
      </c>
      <c r="G110" s="101">
        <f>H110-F110</f>
        <v>0</v>
      </c>
      <c r="H110" s="101"/>
      <c r="I110" s="42">
        <f>H110</f>
        <v>0</v>
      </c>
      <c r="J110" s="101"/>
      <c r="K110" s="101"/>
      <c r="L110" s="42">
        <f>K110</f>
        <v>0</v>
      </c>
      <c r="M110" s="101"/>
      <c r="N110" s="101"/>
      <c r="O110" s="42">
        <f>N110</f>
        <v>0</v>
      </c>
      <c r="P110" s="101"/>
      <c r="Q110" s="101"/>
      <c r="R110" s="54">
        <f>Q110</f>
        <v>0</v>
      </c>
      <c r="S110" s="42">
        <f>T110-R110</f>
        <v>0</v>
      </c>
      <c r="T110" s="101">
        <v>0</v>
      </c>
      <c r="U110" s="42">
        <f>T110</f>
        <v>0</v>
      </c>
      <c r="V110" s="101"/>
      <c r="W110" s="101"/>
      <c r="X110" s="42">
        <f>W110</f>
        <v>0</v>
      </c>
      <c r="Y110" s="101"/>
      <c r="Z110" s="101"/>
      <c r="AA110" s="42">
        <f>Z110</f>
        <v>0</v>
      </c>
      <c r="AB110" s="101"/>
      <c r="AC110" s="101">
        <v>0</v>
      </c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73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111"/>
      <c r="CB110" s="111"/>
      <c r="CC110" s="66"/>
      <c r="CD110" s="111"/>
      <c r="CE110" s="111"/>
      <c r="CF110" s="66"/>
      <c r="CG110" s="111"/>
      <c r="CH110" s="111"/>
    </row>
    <row r="111" spans="1:86" ht="12.75">
      <c r="A111" s="98" t="s">
        <v>72</v>
      </c>
      <c r="B111" s="110">
        <v>7900</v>
      </c>
      <c r="C111" s="64">
        <v>0</v>
      </c>
      <c r="D111" s="64">
        <v>0</v>
      </c>
      <c r="E111" s="64">
        <v>0</v>
      </c>
      <c r="F111" s="64">
        <f>SUM(F109:F110)</f>
        <v>0</v>
      </c>
      <c r="G111" s="64">
        <f>SUM(G107:G110)</f>
        <v>2660.2800000000025</v>
      </c>
      <c r="H111" s="64">
        <f>SUM(H109:H110)</f>
        <v>0</v>
      </c>
      <c r="I111" s="64">
        <f>SUM(I109:I110)</f>
        <v>0</v>
      </c>
      <c r="J111" s="64"/>
      <c r="K111" s="64">
        <f>SUM(K109:K110)</f>
        <v>0</v>
      </c>
      <c r="L111" s="64">
        <f>SUM(L109:L110)</f>
        <v>0</v>
      </c>
      <c r="M111" s="64">
        <f>SUM(M110)</f>
        <v>0</v>
      </c>
      <c r="N111" s="64">
        <f>SUM(N110)</f>
        <v>0</v>
      </c>
      <c r="O111" s="64">
        <f>SUM(O109:O110)</f>
        <v>0</v>
      </c>
      <c r="P111" s="64">
        <f>SUM(P110)</f>
        <v>0</v>
      </c>
      <c r="Q111" s="64">
        <f>SUM(Q110)</f>
        <v>0</v>
      </c>
      <c r="R111" s="48">
        <f>SUM(R109:R110)</f>
        <v>0</v>
      </c>
      <c r="S111" s="64">
        <f>SUM(S110)</f>
        <v>0</v>
      </c>
      <c r="T111" s="64">
        <f>SUM(T110)</f>
        <v>0</v>
      </c>
      <c r="U111" s="64">
        <f>SUM(U109:U110)</f>
        <v>0</v>
      </c>
      <c r="V111" s="64"/>
      <c r="W111" s="64">
        <f>SUM(W110)</f>
        <v>0</v>
      </c>
      <c r="X111" s="64">
        <f>SUM(X109:X110)</f>
        <v>0</v>
      </c>
      <c r="Y111" s="64">
        <f>SUM(Y110)</f>
        <v>0</v>
      </c>
      <c r="Z111" s="64">
        <f>SUM(Z110)</f>
        <v>0</v>
      </c>
      <c r="AA111" s="64">
        <f>SUM(AA109:AA110)</f>
        <v>0</v>
      </c>
      <c r="AB111" s="64">
        <f>SUM(AA111-AC111)</f>
        <v>0</v>
      </c>
      <c r="AC111" s="64">
        <f>SUM(AC110)</f>
        <v>0</v>
      </c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103"/>
      <c r="CA111" s="103"/>
      <c r="CB111" s="103"/>
      <c r="CC111" s="103"/>
      <c r="CD111" s="103"/>
      <c r="CE111" s="103"/>
      <c r="CF111" s="103"/>
      <c r="CG111" s="103"/>
      <c r="CH111" s="103"/>
    </row>
    <row r="112" spans="1:86" ht="12.75">
      <c r="A112" s="99"/>
      <c r="B112" s="110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54"/>
      <c r="S112" s="11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</row>
    <row r="113" spans="1:86" ht="12.75">
      <c r="A113" s="113" t="s">
        <v>73</v>
      </c>
      <c r="B113" s="85"/>
      <c r="C113" s="48">
        <v>13249400.79</v>
      </c>
      <c r="D113" s="48">
        <v>-53783.18000000005</v>
      </c>
      <c r="E113" s="48">
        <v>13195617.609999998</v>
      </c>
      <c r="F113" s="48">
        <f>F50+F59+F68+F77+F86+F91+F99+F107+F111+F95</f>
        <v>13195617.609999998</v>
      </c>
      <c r="G113" s="48">
        <f>G50+G59+G68+G77+G86+G91+G99+G107</f>
        <v>270539.3099999994</v>
      </c>
      <c r="H113" s="48">
        <f>H50+H59+H68+H77+H86+H91+H99+H107+H111+H95</f>
        <v>13468374.919999998</v>
      </c>
      <c r="I113" s="48">
        <f>I50+I59+I68+I77+I86+I91+I99+I107+I111+I95</f>
        <v>13470592.919999998</v>
      </c>
      <c r="J113" s="48">
        <f>J50+J59+J68+J77+J86+J91+J99+J107</f>
        <v>80139.701</v>
      </c>
      <c r="K113" s="48">
        <f>K50+K59+K68+K77+K86+K91+K99+K107+K111+K95</f>
        <v>13548514.620999996</v>
      </c>
      <c r="L113" s="48">
        <f>L50+L59+L68+L77+L86+L91+L99+L107+L111+L95</f>
        <v>13548514.620999996</v>
      </c>
      <c r="M113" s="48">
        <f>M50+M59+M68+M77+M86+M91+M99+M107</f>
        <v>-79563.95099999924</v>
      </c>
      <c r="N113" s="48">
        <f>N50+N59+N68+N77+N86+N91+N99+N107+N111+N95</f>
        <v>13468950.67</v>
      </c>
      <c r="O113" s="48">
        <f>O50+O59+O68+O77+O86+O91+O99+O107+O111+O95</f>
        <v>13468950.67</v>
      </c>
      <c r="P113" s="48">
        <f>P50+P59+P68+P77+P86+P91+P99+P107</f>
        <v>-18078.029999999777</v>
      </c>
      <c r="Q113" s="48" t="e">
        <f>Q50+Q59+Q68+Q77+Q86+Q91+Q99+Q107+Q111+Q95+#REF!</f>
        <v>#REF!</v>
      </c>
      <c r="R113" s="48" t="e">
        <f>R50+R59+R68+R77+R86+R91+R99+R107+R111+R95+#REF!</f>
        <v>#REF!</v>
      </c>
      <c r="S113" s="48">
        <f>S50+S59+S68+S77+S86+S91+S99+S107+S111</f>
        <v>1391.6699999998118</v>
      </c>
      <c r="T113" s="48" t="e">
        <f>SUM(T107,T95,T91,#REF!,T86,T77,T68,T59,T50)</f>
        <v>#REF!</v>
      </c>
      <c r="U113" s="48" t="e">
        <f>SUM(U107,U95,U91,#REF!,U86,U77,U68,U59,U50)</f>
        <v>#REF!</v>
      </c>
      <c r="V113" s="48">
        <f>V50+V59+V68+V77+V86+V91+V99+V107</f>
        <v>131809.93000000005</v>
      </c>
      <c r="W113" s="71" t="e">
        <f>SUM(W107,W95,W91,#REF!,W86,W77,W68,W59,W50)</f>
        <v>#REF!</v>
      </c>
      <c r="X113" s="48" t="e">
        <f>X50+X59+X68+X77+X86+X91+X99+X107+X111+X95+#REF!</f>
        <v>#REF!</v>
      </c>
      <c r="Y113" s="48">
        <f>Y50+Y59+Y68+Y77+Y86+Y91+Y99+Y107</f>
        <v>109531.79</v>
      </c>
      <c r="Z113" s="48" t="e">
        <f>Z50+Z59+Z68+Z77+Z86+Z91+Z99+Z107+Z111+Z95+#REF!</f>
        <v>#REF!</v>
      </c>
      <c r="AA113" s="48">
        <f>AA50+AA59+AA68+AA77+AA86+AA91+AA99+AA107+AA111</f>
        <v>13691388.03</v>
      </c>
      <c r="AB113" s="48">
        <f>AB50+AB59+AB68+AB77+AB86+AB91+AB99+AB107</f>
        <v>352228.4100000004</v>
      </c>
      <c r="AC113" s="48">
        <f>AC50+AC59+AC68+AC77+AC86+AC91+AC99+AC107+AC111+AC95</f>
        <v>14045834.440000003</v>
      </c>
      <c r="AD113" s="114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</row>
    <row r="114" spans="1:86" ht="12.75">
      <c r="A114" s="113"/>
      <c r="B114" s="85"/>
      <c r="C114" s="115"/>
      <c r="D114" s="116"/>
      <c r="E114" s="115"/>
      <c r="F114" s="115"/>
      <c r="G114" s="116"/>
      <c r="H114" s="115"/>
      <c r="I114" s="115"/>
      <c r="J114" s="116"/>
      <c r="K114" s="115"/>
      <c r="L114" s="115"/>
      <c r="M114" s="116"/>
      <c r="N114" s="115"/>
      <c r="O114" s="115"/>
      <c r="P114" s="116"/>
      <c r="Q114" s="115"/>
      <c r="R114" s="115"/>
      <c r="S114" s="116"/>
      <c r="T114" s="115"/>
      <c r="U114" s="115"/>
      <c r="V114" s="116"/>
      <c r="W114" s="115"/>
      <c r="X114" s="115"/>
      <c r="Y114" s="116"/>
      <c r="Z114" s="115"/>
      <c r="AA114" s="115"/>
      <c r="AB114" s="116"/>
      <c r="AC114" s="115"/>
      <c r="AD114" s="117"/>
      <c r="AE114" s="118"/>
      <c r="AF114" s="117"/>
      <c r="AG114" s="117"/>
      <c r="AH114" s="118"/>
      <c r="AI114" s="117"/>
      <c r="AJ114" s="117"/>
      <c r="AK114" s="118"/>
      <c r="AL114" s="117"/>
      <c r="AM114" s="117"/>
      <c r="AN114" s="118"/>
      <c r="AO114" s="117"/>
      <c r="AP114" s="117"/>
      <c r="AQ114" s="118"/>
      <c r="AR114" s="117"/>
      <c r="AS114" s="117"/>
      <c r="AT114" s="118"/>
      <c r="AU114" s="117"/>
      <c r="AV114" s="117"/>
      <c r="AW114" s="118"/>
      <c r="AX114" s="117"/>
      <c r="AY114" s="117"/>
      <c r="AZ114" s="118"/>
      <c r="BA114" s="117"/>
      <c r="BB114" s="117"/>
      <c r="BC114" s="118"/>
      <c r="BD114" s="117"/>
      <c r="BE114" s="117"/>
      <c r="BF114" s="118"/>
      <c r="BG114" s="117"/>
      <c r="BH114" s="117"/>
      <c r="BI114" s="118"/>
      <c r="BJ114" s="117"/>
      <c r="BK114" s="117"/>
      <c r="BL114" s="118"/>
      <c r="BM114" s="117"/>
      <c r="BN114" s="117"/>
      <c r="BO114" s="118"/>
      <c r="BP114" s="117"/>
      <c r="BQ114" s="117"/>
      <c r="BR114" s="118"/>
      <c r="BS114" s="117"/>
      <c r="BT114" s="117"/>
      <c r="BU114" s="118"/>
      <c r="BV114" s="117"/>
      <c r="BW114" s="117"/>
      <c r="BX114" s="118"/>
      <c r="BY114" s="117"/>
      <c r="BZ114" s="117"/>
      <c r="CA114" s="118"/>
      <c r="CB114" s="117"/>
      <c r="CC114" s="117"/>
      <c r="CD114" s="118"/>
      <c r="CE114" s="117"/>
      <c r="CF114" s="117"/>
      <c r="CG114" s="118"/>
      <c r="CH114" s="117"/>
    </row>
    <row r="115" spans="1:86" ht="12.75">
      <c r="A115" s="113" t="s">
        <v>74</v>
      </c>
      <c r="B115" s="63">
        <v>9700</v>
      </c>
      <c r="C115" s="115">
        <v>0</v>
      </c>
      <c r="D115" s="116"/>
      <c r="E115" s="115"/>
      <c r="F115" s="115">
        <f>E115</f>
        <v>0</v>
      </c>
      <c r="G115" s="116"/>
      <c r="H115" s="115">
        <v>0</v>
      </c>
      <c r="I115" s="115">
        <f>H115</f>
        <v>0</v>
      </c>
      <c r="J115" s="116"/>
      <c r="K115" s="115"/>
      <c r="L115" s="115">
        <f>K115</f>
        <v>0</v>
      </c>
      <c r="M115" s="116"/>
      <c r="N115" s="115"/>
      <c r="O115" s="115">
        <f>N115</f>
        <v>0</v>
      </c>
      <c r="P115" s="116"/>
      <c r="Q115" s="115"/>
      <c r="R115" s="115">
        <f>Q115</f>
        <v>0</v>
      </c>
      <c r="S115" s="116"/>
      <c r="T115" s="115"/>
      <c r="U115" s="115">
        <f>T115</f>
        <v>0</v>
      </c>
      <c r="V115" s="116"/>
      <c r="W115" s="115"/>
      <c r="X115" s="115">
        <f>W115</f>
        <v>0</v>
      </c>
      <c r="Y115" s="116"/>
      <c r="Z115" s="115"/>
      <c r="AA115" s="115">
        <f>Z115</f>
        <v>0</v>
      </c>
      <c r="AB115" s="116"/>
      <c r="AC115" s="115"/>
      <c r="AD115" s="117"/>
      <c r="AE115" s="118"/>
      <c r="AF115" s="117"/>
      <c r="AG115" s="117"/>
      <c r="AH115" s="118"/>
      <c r="AI115" s="117"/>
      <c r="AJ115" s="117"/>
      <c r="AK115" s="118"/>
      <c r="AL115" s="117"/>
      <c r="AM115" s="117"/>
      <c r="AN115" s="118"/>
      <c r="AO115" s="117"/>
      <c r="AP115" s="117"/>
      <c r="AQ115" s="118"/>
      <c r="AR115" s="117"/>
      <c r="AS115" s="117"/>
      <c r="AT115" s="118"/>
      <c r="AU115" s="117"/>
      <c r="AV115" s="117"/>
      <c r="AW115" s="118"/>
      <c r="AX115" s="117"/>
      <c r="AY115" s="117"/>
      <c r="AZ115" s="118"/>
      <c r="BA115" s="117"/>
      <c r="BB115" s="117"/>
      <c r="BC115" s="118"/>
      <c r="BD115" s="117"/>
      <c r="BE115" s="117"/>
      <c r="BF115" s="118"/>
      <c r="BG115" s="117"/>
      <c r="BH115" s="117"/>
      <c r="BI115" s="118"/>
      <c r="BJ115" s="117"/>
      <c r="BK115" s="117"/>
      <c r="BL115" s="118"/>
      <c r="BM115" s="117"/>
      <c r="BN115" s="117"/>
      <c r="BO115" s="118"/>
      <c r="BP115" s="117"/>
      <c r="BQ115" s="117"/>
      <c r="BR115" s="118"/>
      <c r="BS115" s="117"/>
      <c r="BT115" s="117"/>
      <c r="BU115" s="118"/>
      <c r="BV115" s="117"/>
      <c r="BW115" s="117"/>
      <c r="BX115" s="118"/>
      <c r="BY115" s="117"/>
      <c r="BZ115" s="117"/>
      <c r="CA115" s="118"/>
      <c r="CB115" s="117"/>
      <c r="CC115" s="117"/>
      <c r="CD115" s="118"/>
      <c r="CE115" s="117"/>
      <c r="CF115" s="117"/>
      <c r="CG115" s="118"/>
      <c r="CH115" s="117"/>
    </row>
    <row r="116" spans="1:86" ht="12.75">
      <c r="A116" s="113"/>
      <c r="B116" s="63"/>
      <c r="C116" s="115"/>
      <c r="D116" s="116"/>
      <c r="E116" s="115"/>
      <c r="F116" s="115"/>
      <c r="G116" s="116"/>
      <c r="H116" s="115"/>
      <c r="I116" s="115"/>
      <c r="J116" s="116"/>
      <c r="K116" s="115"/>
      <c r="L116" s="115"/>
      <c r="M116" s="116"/>
      <c r="N116" s="115"/>
      <c r="O116" s="115"/>
      <c r="P116" s="116"/>
      <c r="Q116" s="115"/>
      <c r="R116" s="115"/>
      <c r="S116" s="116"/>
      <c r="T116" s="115"/>
      <c r="U116" s="115"/>
      <c r="V116" s="116"/>
      <c r="W116" s="115"/>
      <c r="X116" s="115"/>
      <c r="Y116" s="116"/>
      <c r="Z116" s="115"/>
      <c r="AA116" s="115"/>
      <c r="AB116" s="116"/>
      <c r="AC116" s="115"/>
      <c r="AD116" s="117"/>
      <c r="AE116" s="118"/>
      <c r="AF116" s="117"/>
      <c r="AG116" s="117"/>
      <c r="AH116" s="118"/>
      <c r="AI116" s="117"/>
      <c r="AJ116" s="117"/>
      <c r="AK116" s="118"/>
      <c r="AL116" s="117"/>
      <c r="AM116" s="117"/>
      <c r="AN116" s="118"/>
      <c r="AO116" s="117"/>
      <c r="AP116" s="117"/>
      <c r="AQ116" s="118"/>
      <c r="AR116" s="117"/>
      <c r="AS116" s="117"/>
      <c r="AT116" s="118"/>
      <c r="AU116" s="117"/>
      <c r="AV116" s="117"/>
      <c r="AW116" s="118"/>
      <c r="AX116" s="117"/>
      <c r="AY116" s="117"/>
      <c r="AZ116" s="118"/>
      <c r="BA116" s="117"/>
      <c r="BB116" s="117"/>
      <c r="BC116" s="118"/>
      <c r="BD116" s="117"/>
      <c r="BE116" s="117"/>
      <c r="BF116" s="118"/>
      <c r="BG116" s="117"/>
      <c r="BH116" s="117"/>
      <c r="BI116" s="118"/>
      <c r="BJ116" s="117"/>
      <c r="BK116" s="117"/>
      <c r="BL116" s="118"/>
      <c r="BM116" s="117"/>
      <c r="BN116" s="117"/>
      <c r="BO116" s="118"/>
      <c r="BP116" s="117"/>
      <c r="BQ116" s="117"/>
      <c r="BR116" s="118"/>
      <c r="BS116" s="117"/>
      <c r="BT116" s="117"/>
      <c r="BU116" s="118"/>
      <c r="BV116" s="117"/>
      <c r="BW116" s="117"/>
      <c r="BX116" s="118"/>
      <c r="BY116" s="117"/>
      <c r="BZ116" s="117"/>
      <c r="CA116" s="118"/>
      <c r="CB116" s="117"/>
      <c r="CC116" s="117"/>
      <c r="CD116" s="118"/>
      <c r="CE116" s="117"/>
      <c r="CF116" s="117"/>
      <c r="CG116" s="118"/>
      <c r="CH116" s="117"/>
    </row>
    <row r="117" spans="1:86" ht="12.75">
      <c r="A117" s="113" t="s">
        <v>75</v>
      </c>
      <c r="B117" s="63"/>
      <c r="C117" s="115">
        <v>13249400.79</v>
      </c>
      <c r="D117" s="116">
        <v>-53783.1800000015</v>
      </c>
      <c r="E117" s="115">
        <v>13195617.609999998</v>
      </c>
      <c r="F117" s="115">
        <f>F113+F115</f>
        <v>13195617.609999998</v>
      </c>
      <c r="G117" s="116">
        <f>G113+G115</f>
        <v>270539.3099999994</v>
      </c>
      <c r="H117" s="115">
        <f>H113+H115</f>
        <v>13468374.919999998</v>
      </c>
      <c r="I117" s="115">
        <f>I113+I115</f>
        <v>13470592.919999998</v>
      </c>
      <c r="J117" s="116"/>
      <c r="K117" s="115">
        <f>SUM(K113+K115)</f>
        <v>13548514.620999996</v>
      </c>
      <c r="L117" s="115">
        <f>L113+L115</f>
        <v>13548514.620999996</v>
      </c>
      <c r="M117" s="116">
        <v>-79564</v>
      </c>
      <c r="N117" s="115">
        <f>SUM(N113,N115)</f>
        <v>13468950.67</v>
      </c>
      <c r="O117" s="115">
        <f>O113+O115</f>
        <v>13468950.67</v>
      </c>
      <c r="P117" s="116" t="e">
        <f>Q117-O117</f>
        <v>#REF!</v>
      </c>
      <c r="Q117" s="115" t="e">
        <f>SUM(Q115+Q113)</f>
        <v>#REF!</v>
      </c>
      <c r="R117" s="115" t="e">
        <f>R113+R115</f>
        <v>#REF!</v>
      </c>
      <c r="S117" s="116"/>
      <c r="T117" s="115" t="e">
        <f>SUM(T113:T116)</f>
        <v>#REF!</v>
      </c>
      <c r="U117" s="115" t="e">
        <f>U113+U115</f>
        <v>#REF!</v>
      </c>
      <c r="V117" s="116" t="e">
        <f>W117-U117</f>
        <v>#REF!</v>
      </c>
      <c r="W117" s="115" t="e">
        <f>SUM(W115:W116,W113:W114)</f>
        <v>#REF!</v>
      </c>
      <c r="X117" s="115" t="e">
        <f>X113+X115</f>
        <v>#REF!</v>
      </c>
      <c r="Y117" s="116" t="e">
        <f>Z117-X117</f>
        <v>#REF!</v>
      </c>
      <c r="Z117" s="115" t="e">
        <f>SUM(Z113:Z115)</f>
        <v>#REF!</v>
      </c>
      <c r="AA117" s="115">
        <f>AA113+AA115</f>
        <v>13691388.03</v>
      </c>
      <c r="AB117" s="116"/>
      <c r="AC117" s="115">
        <f>AC113+AC115</f>
        <v>14045834.440000003</v>
      </c>
      <c r="AD117" s="117"/>
      <c r="AE117" s="118"/>
      <c r="AF117" s="117"/>
      <c r="AG117" s="117"/>
      <c r="AH117" s="118"/>
      <c r="AI117" s="117"/>
      <c r="AJ117" s="117"/>
      <c r="AK117" s="118"/>
      <c r="AL117" s="117"/>
      <c r="AM117" s="117"/>
      <c r="AN117" s="118"/>
      <c r="AO117" s="117"/>
      <c r="AP117" s="117"/>
      <c r="AQ117" s="118"/>
      <c r="AR117" s="117"/>
      <c r="AS117" s="117"/>
      <c r="AT117" s="118"/>
      <c r="AU117" s="117"/>
      <c r="AV117" s="117"/>
      <c r="AW117" s="118"/>
      <c r="AX117" s="117"/>
      <c r="AY117" s="117"/>
      <c r="AZ117" s="118"/>
      <c r="BA117" s="117"/>
      <c r="BB117" s="117"/>
      <c r="BC117" s="118"/>
      <c r="BD117" s="117"/>
      <c r="BE117" s="117"/>
      <c r="BF117" s="118"/>
      <c r="BG117" s="117"/>
      <c r="BH117" s="117"/>
      <c r="BI117" s="118"/>
      <c r="BJ117" s="117"/>
      <c r="BK117" s="117"/>
      <c r="BL117" s="118"/>
      <c r="BM117" s="117"/>
      <c r="BN117" s="117"/>
      <c r="BO117" s="118"/>
      <c r="BP117" s="117"/>
      <c r="BQ117" s="117"/>
      <c r="BR117" s="118"/>
      <c r="BS117" s="117"/>
      <c r="BT117" s="117"/>
      <c r="BU117" s="118"/>
      <c r="BV117" s="117"/>
      <c r="BW117" s="117"/>
      <c r="BX117" s="118"/>
      <c r="BY117" s="117"/>
      <c r="BZ117" s="117"/>
      <c r="CA117" s="118"/>
      <c r="CB117" s="117"/>
      <c r="CC117" s="117"/>
      <c r="CD117" s="118"/>
      <c r="CE117" s="117"/>
      <c r="CF117" s="117"/>
      <c r="CG117" s="118"/>
      <c r="CH117" s="117"/>
    </row>
    <row r="118" spans="1:86" ht="12.75">
      <c r="A118" s="98"/>
      <c r="B118" s="63"/>
      <c r="C118" s="41"/>
      <c r="D118" s="119"/>
      <c r="E118" s="41"/>
      <c r="F118" s="41"/>
      <c r="G118" s="119"/>
      <c r="H118" s="41"/>
      <c r="I118" s="41"/>
      <c r="J118" s="119"/>
      <c r="K118" s="41"/>
      <c r="L118" s="41"/>
      <c r="M118" s="119"/>
      <c r="N118" s="41"/>
      <c r="O118" s="41"/>
      <c r="P118" s="119"/>
      <c r="Q118" s="41"/>
      <c r="R118" s="41"/>
      <c r="S118" s="119"/>
      <c r="T118" s="41"/>
      <c r="U118" s="41"/>
      <c r="V118" s="119"/>
      <c r="W118" s="41"/>
      <c r="X118" s="41"/>
      <c r="Y118" s="119"/>
      <c r="Z118" s="41"/>
      <c r="AA118" s="41"/>
      <c r="AB118" s="119"/>
      <c r="AC118" s="41"/>
      <c r="AD118" s="120"/>
      <c r="AE118" s="121"/>
      <c r="AF118" s="120"/>
      <c r="AG118" s="120"/>
      <c r="AH118" s="121"/>
      <c r="AI118" s="120"/>
      <c r="AJ118" s="120"/>
      <c r="AK118" s="121"/>
      <c r="AL118" s="120"/>
      <c r="AM118" s="120"/>
      <c r="AN118" s="121"/>
      <c r="AO118" s="120"/>
      <c r="AP118" s="120"/>
      <c r="AQ118" s="121"/>
      <c r="AR118" s="120"/>
      <c r="AS118" s="120"/>
      <c r="AT118" s="121"/>
      <c r="AU118" s="120"/>
      <c r="AV118" s="120"/>
      <c r="AW118" s="121"/>
      <c r="AX118" s="120"/>
      <c r="AY118" s="120"/>
      <c r="AZ118" s="121"/>
      <c r="BA118" s="120"/>
      <c r="BB118" s="120"/>
      <c r="BC118" s="121"/>
      <c r="BD118" s="120"/>
      <c r="BE118" s="120"/>
      <c r="BF118" s="121"/>
      <c r="BG118" s="120"/>
      <c r="BH118" s="120"/>
      <c r="BI118" s="121"/>
      <c r="BJ118" s="120"/>
      <c r="BK118" s="120"/>
      <c r="BL118" s="121"/>
      <c r="BM118" s="120"/>
      <c r="BN118" s="120"/>
      <c r="BO118" s="121"/>
      <c r="BP118" s="120"/>
      <c r="BQ118" s="120"/>
      <c r="BR118" s="121"/>
      <c r="BS118" s="120"/>
      <c r="BT118" s="120"/>
      <c r="BU118" s="121"/>
      <c r="BV118" s="120"/>
      <c r="BW118" s="120"/>
      <c r="BX118" s="121"/>
      <c r="BY118" s="120"/>
      <c r="BZ118" s="120"/>
      <c r="CA118" s="121"/>
      <c r="CB118" s="120"/>
      <c r="CC118" s="120"/>
      <c r="CD118" s="121"/>
      <c r="CE118" s="120"/>
      <c r="CF118" s="120"/>
      <c r="CG118" s="121"/>
      <c r="CH118" s="120"/>
    </row>
    <row r="119" spans="1:86" ht="12.75">
      <c r="A119" s="98" t="s">
        <v>76</v>
      </c>
      <c r="B119" s="30">
        <v>2700</v>
      </c>
      <c r="C119" s="115">
        <v>0</v>
      </c>
      <c r="D119" s="122"/>
      <c r="E119" s="115">
        <v>0</v>
      </c>
      <c r="F119" s="115">
        <f>E119</f>
        <v>0</v>
      </c>
      <c r="G119" s="122">
        <v>0</v>
      </c>
      <c r="H119" s="115">
        <v>361239</v>
      </c>
      <c r="I119" s="115">
        <f>H119</f>
        <v>361239</v>
      </c>
      <c r="J119" s="122">
        <f>I119-K119-1</f>
        <v>76196</v>
      </c>
      <c r="K119" s="115">
        <v>285042</v>
      </c>
      <c r="L119" s="115">
        <f>K119</f>
        <v>285042</v>
      </c>
      <c r="M119" s="122">
        <v>0</v>
      </c>
      <c r="N119" s="115">
        <v>285042</v>
      </c>
      <c r="O119" s="115">
        <f>N119</f>
        <v>285042</v>
      </c>
      <c r="P119" s="122">
        <v>0</v>
      </c>
      <c r="Q119" s="115">
        <v>285042</v>
      </c>
      <c r="R119" s="115">
        <f>Q119</f>
        <v>285042</v>
      </c>
      <c r="S119" s="122">
        <v>0</v>
      </c>
      <c r="T119" s="115">
        <v>285042</v>
      </c>
      <c r="U119" s="115">
        <f>T119</f>
        <v>285042</v>
      </c>
      <c r="V119" s="122">
        <f>W119-U119</f>
        <v>-82804</v>
      </c>
      <c r="W119" s="115">
        <f>285042-82804</f>
        <v>202238</v>
      </c>
      <c r="X119" s="115">
        <f>W119</f>
        <v>202238</v>
      </c>
      <c r="Y119" s="122">
        <v>0</v>
      </c>
      <c r="Z119" s="115">
        <v>202238</v>
      </c>
      <c r="AA119" s="115">
        <f>Z119</f>
        <v>202238</v>
      </c>
      <c r="AB119" s="122">
        <v>0</v>
      </c>
      <c r="AC119" s="115">
        <v>0</v>
      </c>
      <c r="AD119" s="73"/>
      <c r="AE119" s="123"/>
      <c r="AF119" s="73"/>
      <c r="AG119" s="73"/>
      <c r="AH119" s="123"/>
      <c r="AI119" s="73"/>
      <c r="AJ119" s="73"/>
      <c r="AK119" s="123"/>
      <c r="AL119" s="73"/>
      <c r="AM119" s="73"/>
      <c r="AN119" s="123"/>
      <c r="AO119" s="73"/>
      <c r="AP119" s="73"/>
      <c r="AQ119" s="123"/>
      <c r="AR119" s="73"/>
      <c r="AS119" s="73"/>
      <c r="AT119" s="123"/>
      <c r="AU119" s="73"/>
      <c r="AV119" s="73"/>
      <c r="AW119" s="123"/>
      <c r="AX119" s="73"/>
      <c r="AY119" s="73"/>
      <c r="AZ119" s="123"/>
      <c r="BA119" s="73"/>
      <c r="BB119" s="73"/>
      <c r="BC119" s="123"/>
      <c r="BD119" s="73"/>
      <c r="BE119" s="73"/>
      <c r="BF119" s="123"/>
      <c r="BG119" s="73"/>
      <c r="BH119" s="73"/>
      <c r="BI119" s="123"/>
      <c r="BJ119" s="73"/>
      <c r="BK119" s="73"/>
      <c r="BL119" s="123"/>
      <c r="BM119" s="73"/>
      <c r="BN119" s="73"/>
      <c r="BO119" s="123"/>
      <c r="BP119" s="73"/>
      <c r="BQ119" s="73"/>
      <c r="BR119" s="123"/>
      <c r="BS119" s="73"/>
      <c r="BT119" s="73"/>
      <c r="BU119" s="123"/>
      <c r="BV119" s="73"/>
      <c r="BW119" s="73"/>
      <c r="BX119" s="123"/>
      <c r="BY119" s="73"/>
      <c r="BZ119" s="73"/>
      <c r="CA119" s="123"/>
      <c r="CB119" s="73"/>
      <c r="CC119" s="73"/>
      <c r="CD119" s="123"/>
      <c r="CE119" s="73"/>
      <c r="CF119" s="73"/>
      <c r="CG119" s="123"/>
      <c r="CH119" s="73"/>
    </row>
    <row r="120" spans="1:86" ht="15">
      <c r="A120" s="124"/>
      <c r="B120" s="125"/>
      <c r="C120" s="54"/>
      <c r="D120" s="126"/>
      <c r="E120" s="54"/>
      <c r="F120" s="54"/>
      <c r="G120" s="126"/>
      <c r="H120" s="54"/>
      <c r="I120" s="54"/>
      <c r="J120" s="126"/>
      <c r="K120" s="54"/>
      <c r="L120" s="54"/>
      <c r="M120" s="126"/>
      <c r="N120" s="54"/>
      <c r="O120" s="54"/>
      <c r="P120" s="126"/>
      <c r="Q120" s="54"/>
      <c r="R120" s="54"/>
      <c r="S120" s="126"/>
      <c r="T120" s="54"/>
      <c r="U120" s="54"/>
      <c r="V120" s="126"/>
      <c r="W120" s="54"/>
      <c r="X120" s="54"/>
      <c r="Y120" s="126"/>
      <c r="Z120" s="54"/>
      <c r="AA120" s="54"/>
      <c r="AB120" s="126"/>
      <c r="AC120" s="54"/>
      <c r="AD120" s="61"/>
      <c r="AE120" s="127"/>
      <c r="AF120" s="61"/>
      <c r="AG120" s="61"/>
      <c r="AH120" s="127"/>
      <c r="AI120" s="61"/>
      <c r="AJ120" s="61"/>
      <c r="AK120" s="127"/>
      <c r="AL120" s="61"/>
      <c r="AM120" s="61"/>
      <c r="AN120" s="127"/>
      <c r="AO120" s="61"/>
      <c r="AP120" s="61"/>
      <c r="AQ120" s="127"/>
      <c r="AR120" s="61"/>
      <c r="AS120" s="61"/>
      <c r="AT120" s="127"/>
      <c r="AU120" s="61"/>
      <c r="AV120" s="61"/>
      <c r="AW120" s="127"/>
      <c r="AX120" s="61"/>
      <c r="AY120" s="61"/>
      <c r="AZ120" s="127"/>
      <c r="BA120" s="61"/>
      <c r="BB120" s="61"/>
      <c r="BC120" s="127"/>
      <c r="BD120" s="61"/>
      <c r="BE120" s="61"/>
      <c r="BF120" s="127"/>
      <c r="BG120" s="61"/>
      <c r="BH120" s="61"/>
      <c r="BI120" s="127"/>
      <c r="BJ120" s="61"/>
      <c r="BK120" s="61"/>
      <c r="BL120" s="127"/>
      <c r="BM120" s="61"/>
      <c r="BN120" s="61"/>
      <c r="BO120" s="127"/>
      <c r="BP120" s="61"/>
      <c r="BQ120" s="61"/>
      <c r="BR120" s="127"/>
      <c r="BS120" s="61"/>
      <c r="BT120" s="61"/>
      <c r="BU120" s="127"/>
      <c r="BV120" s="61"/>
      <c r="BW120" s="61"/>
      <c r="BX120" s="127"/>
      <c r="BY120" s="61"/>
      <c r="BZ120" s="61"/>
      <c r="CA120" s="127"/>
      <c r="CB120" s="61"/>
      <c r="CC120" s="61"/>
      <c r="CD120" s="127"/>
      <c r="CE120" s="61"/>
      <c r="CF120" s="61"/>
      <c r="CG120" s="127"/>
      <c r="CH120" s="61"/>
    </row>
    <row r="121" spans="1:86" ht="14.25">
      <c r="A121" s="128" t="s">
        <v>77</v>
      </c>
      <c r="B121" s="129"/>
      <c r="C121" s="88">
        <v>13249400.79</v>
      </c>
      <c r="D121" s="88">
        <v>-53783.180000001565</v>
      </c>
      <c r="E121" s="88">
        <v>13195617.609999998</v>
      </c>
      <c r="F121" s="88">
        <f>F117+F119</f>
        <v>13195617.609999998</v>
      </c>
      <c r="G121" s="88">
        <f>H121-F121</f>
        <v>633996.3100000005</v>
      </c>
      <c r="H121" s="88">
        <f>H117+H119</f>
        <v>13829613.919999998</v>
      </c>
      <c r="I121" s="88">
        <f>I117+I119</f>
        <v>13831831.919999998</v>
      </c>
      <c r="J121" s="88">
        <f>K121-I121</f>
        <v>1724.7009999975562</v>
      </c>
      <c r="K121" s="88">
        <f>SUM(K117+K119)</f>
        <v>13833556.620999996</v>
      </c>
      <c r="L121" s="88">
        <f>L117+L119</f>
        <v>13833556.620999996</v>
      </c>
      <c r="M121" s="88">
        <f>N121-L121</f>
        <v>-79563.9509999957</v>
      </c>
      <c r="N121" s="88">
        <f>SUM(N117+N119)</f>
        <v>13753992.67</v>
      </c>
      <c r="O121" s="88">
        <f>O117+O119</f>
        <v>13753992.67</v>
      </c>
      <c r="P121" s="88" t="e">
        <f>Q121-O121</f>
        <v>#REF!</v>
      </c>
      <c r="Q121" s="88" t="e">
        <f>SUM(Q119+Q117)</f>
        <v>#REF!</v>
      </c>
      <c r="R121" s="88" t="e">
        <f>R117+R119</f>
        <v>#REF!</v>
      </c>
      <c r="S121" s="88" t="e">
        <f>T121-R121</f>
        <v>#REF!</v>
      </c>
      <c r="T121" s="88" t="e">
        <f>SUM(T117:T120)</f>
        <v>#REF!</v>
      </c>
      <c r="U121" s="88" t="e">
        <f>U117+U119</f>
        <v>#REF!</v>
      </c>
      <c r="V121" s="88" t="e">
        <f>W121-U121</f>
        <v>#REF!</v>
      </c>
      <c r="W121" s="88" t="e">
        <f>SUM(W117:W119)</f>
        <v>#REF!</v>
      </c>
      <c r="X121" s="88" t="e">
        <f>X117+X119</f>
        <v>#REF!</v>
      </c>
      <c r="Y121" s="88" t="e">
        <f>Z121-X121</f>
        <v>#REF!</v>
      </c>
      <c r="Z121" s="88" t="e">
        <f>SUM(Z117:Z120)</f>
        <v>#REF!</v>
      </c>
      <c r="AA121" s="88">
        <f>AA117+AA119</f>
        <v>13893626.03</v>
      </c>
      <c r="AB121" s="88">
        <f>AC121-AA121</f>
        <v>152208.41000000387</v>
      </c>
      <c r="AC121" s="88">
        <f>AC117+AC119</f>
        <v>14045834.440000003</v>
      </c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</row>
  </sheetData>
  <sheetProtection password="C794" sheet="1" objects="1" scenarios="1"/>
  <mergeCells count="9">
    <mergeCell ref="C6:E6"/>
    <mergeCell ref="F6:H6"/>
    <mergeCell ref="I6:K6"/>
    <mergeCell ref="X6:Z6"/>
    <mergeCell ref="AA6:AC6"/>
    <mergeCell ref="L6:N6"/>
    <mergeCell ref="O6:Q6"/>
    <mergeCell ref="R6:T6"/>
    <mergeCell ref="U6:W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Sonya Findley</cp:lastModifiedBy>
  <dcterms:created xsi:type="dcterms:W3CDTF">2007-11-06T15:36:09Z</dcterms:created>
  <dcterms:modified xsi:type="dcterms:W3CDTF">2007-11-08T16:19:13Z</dcterms:modified>
  <cp:category/>
  <cp:version/>
  <cp:contentType/>
  <cp:contentStatus/>
</cp:coreProperties>
</file>